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firstSheet="1" activeTab="2"/>
  </bookViews>
  <sheets>
    <sheet name="功能分类大类" sheetId="1" r:id="rId1"/>
    <sheet name="功能科目明细" sheetId="2" r:id="rId2"/>
    <sheet name="政府性基金收支调整" sheetId="3" r:id="rId3"/>
  </sheets>
  <definedNames>
    <definedName name="_xlnm._FilterDatabase" localSheetId="1" hidden="1">功能科目明细!$A$4:$D$130</definedName>
    <definedName name="_xlnm._FilterDatabase" localSheetId="0" hidden="1">功能分类大类!$A$3:$I$28</definedName>
    <definedName name="_xlnm.Print_Titles" localSheetId="1">功能科目明细!$3:$3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<sst xmlns="http://schemas.openxmlformats.org/spreadsheetml/2006/main" count="225" uniqueCount="202">
  <si>
    <t>附表1：</t>
  </si>
  <si>
    <t>宝鸡市金台区2025年财政支出调整情况表</t>
  </si>
  <si>
    <t>科目</t>
  </si>
  <si>
    <t>功能分类</t>
  </si>
  <si>
    <t>2024年完成数</t>
  </si>
  <si>
    <t>2025年预算数</t>
  </si>
  <si>
    <t>1-11月累计
执行数</t>
  </si>
  <si>
    <t>调整预算数</t>
  </si>
  <si>
    <t>调整较预算增减</t>
  </si>
  <si>
    <t>调整较上年增减</t>
  </si>
  <si>
    <t xml:space="preserve">  一般公共服务支出</t>
  </si>
  <si>
    <t xml:space="preserve">  国防支出</t>
  </si>
  <si>
    <t xml:space="preserve">  公共安全支出</t>
  </si>
  <si>
    <t xml:space="preserve">  教育支出</t>
  </si>
  <si>
    <t xml:space="preserve">  科学技术支出</t>
  </si>
  <si>
    <t xml:space="preserve">  文化旅游体育与传媒</t>
  </si>
  <si>
    <t xml:space="preserve">  社会保障和就业</t>
  </si>
  <si>
    <t xml:space="preserve">  卫生健康支出</t>
  </si>
  <si>
    <t xml:space="preserve">  节能环保支出</t>
  </si>
  <si>
    <t xml:space="preserve">  城乡社区事务支出</t>
  </si>
  <si>
    <t xml:space="preserve">  农林水支出</t>
  </si>
  <si>
    <t xml:space="preserve">  交通运输支出</t>
  </si>
  <si>
    <t xml:space="preserve">  资源勘探信息等支出</t>
  </si>
  <si>
    <t xml:space="preserve">  商业服务业等支出</t>
  </si>
  <si>
    <t xml:space="preserve">  金融支出</t>
  </si>
  <si>
    <t xml:space="preserve">  自然资源海洋气象等</t>
  </si>
  <si>
    <t xml:space="preserve">  住房保障支出</t>
  </si>
  <si>
    <t xml:space="preserve">  粮油物资储备支出</t>
  </si>
  <si>
    <t xml:space="preserve">  灾害防治及应急管理</t>
  </si>
  <si>
    <t xml:space="preserve">  预备费</t>
  </si>
  <si>
    <t xml:space="preserve">  其他支出</t>
  </si>
  <si>
    <t xml:space="preserve">  债务付息支出</t>
  </si>
  <si>
    <t>支出合计</t>
  </si>
  <si>
    <t>附表2：</t>
  </si>
  <si>
    <t>宝鸡市金台区2025年财政支出调整情况明细表
（功能分类科目）</t>
  </si>
  <si>
    <t>科目代码</t>
  </si>
  <si>
    <t>备注</t>
  </si>
  <si>
    <t>一般公共预算支出合计</t>
  </si>
  <si>
    <t>一般公共服务支出</t>
  </si>
  <si>
    <t>人大事务</t>
  </si>
  <si>
    <t>政协事务</t>
  </si>
  <si>
    <t>政府办公厅(室)及相关机构事务</t>
  </si>
  <si>
    <t>发展与改革事务</t>
  </si>
  <si>
    <t>统计信息事务</t>
  </si>
  <si>
    <t>财政事务</t>
  </si>
  <si>
    <t>税收事务</t>
  </si>
  <si>
    <t>审计事务</t>
  </si>
  <si>
    <t>纪检监察事务</t>
  </si>
  <si>
    <t>商贸事务</t>
  </si>
  <si>
    <t>知识产权事务</t>
  </si>
  <si>
    <t>民族事务</t>
  </si>
  <si>
    <t>档案事务</t>
  </si>
  <si>
    <t>民主党派及工商联事务</t>
  </si>
  <si>
    <t>群众团体事务</t>
  </si>
  <si>
    <t>党委办公厅(室)及相关机构事务</t>
  </si>
  <si>
    <t>组织事务</t>
  </si>
  <si>
    <t>宣传事务</t>
  </si>
  <si>
    <t>统战事务</t>
  </si>
  <si>
    <t>其他共产党事务支出</t>
  </si>
  <si>
    <t>市场监督管理事务</t>
  </si>
  <si>
    <t>社会工作事务</t>
  </si>
  <si>
    <t>信访事务</t>
  </si>
  <si>
    <t>其他一般公共服务支出</t>
  </si>
  <si>
    <t>国防支出</t>
  </si>
  <si>
    <t>国防动员</t>
  </si>
  <si>
    <t>其他国防支出</t>
  </si>
  <si>
    <t>公共安全支出</t>
  </si>
  <si>
    <t>武装警察部队</t>
  </si>
  <si>
    <t>公安</t>
  </si>
  <si>
    <t>法院</t>
  </si>
  <si>
    <t>司法</t>
  </si>
  <si>
    <t>教育支出</t>
  </si>
  <si>
    <t>教育管理事务</t>
  </si>
  <si>
    <t>普通教育</t>
  </si>
  <si>
    <t>职业教育</t>
  </si>
  <si>
    <t>特殊教育</t>
  </si>
  <si>
    <t>进修及培训</t>
  </si>
  <si>
    <t>教育费附加安排的支出</t>
  </si>
  <si>
    <t>其他教育支出</t>
  </si>
  <si>
    <t>科学技术支出</t>
  </si>
  <si>
    <t>科学技术管理事务</t>
  </si>
  <si>
    <t>技术研究与开发</t>
  </si>
  <si>
    <t>科学技术普及</t>
  </si>
  <si>
    <t>其他科学技术支出</t>
  </si>
  <si>
    <t>文化旅游体育与传媒支出</t>
  </si>
  <si>
    <t>文化和旅游</t>
  </si>
  <si>
    <t>文物</t>
  </si>
  <si>
    <t>体育</t>
  </si>
  <si>
    <t>新闻出版电影</t>
  </si>
  <si>
    <t>其他文化旅游体育与传媒支出</t>
  </si>
  <si>
    <t>社会保障和就业支出</t>
  </si>
  <si>
    <t>人力资源和社会保障管理事务</t>
  </si>
  <si>
    <t>民政管理事务</t>
  </si>
  <si>
    <t>行政事业单位养老支出</t>
  </si>
  <si>
    <t>就业补助</t>
  </si>
  <si>
    <t>抚恤</t>
  </si>
  <si>
    <t>退役安置</t>
  </si>
  <si>
    <t>社会福利</t>
  </si>
  <si>
    <t>残疾人事业</t>
  </si>
  <si>
    <t>红十字事业</t>
  </si>
  <si>
    <t>最低生活保障</t>
  </si>
  <si>
    <t>临时救助</t>
  </si>
  <si>
    <t>特困人员救助供养</t>
  </si>
  <si>
    <t>财政对基本养老保险基金的补助</t>
  </si>
  <si>
    <t>退役军人管理事务</t>
  </si>
  <si>
    <t>其他社会保障和就业支出</t>
  </si>
  <si>
    <t>卫生健康支出</t>
  </si>
  <si>
    <t>卫生健康管理事务</t>
  </si>
  <si>
    <t>公立医院</t>
  </si>
  <si>
    <t>基层医疗卫生机构</t>
  </si>
  <si>
    <t>公共卫生</t>
  </si>
  <si>
    <t>计划生育事务</t>
  </si>
  <si>
    <t>行政事业单位医疗</t>
  </si>
  <si>
    <t>优抚对象医疗</t>
  </si>
  <si>
    <t>医疗保障管理事务</t>
  </si>
  <si>
    <t>中医药事务</t>
  </si>
  <si>
    <t>托育服务</t>
  </si>
  <si>
    <t>其他卫生健康支出</t>
  </si>
  <si>
    <t>节能环保支出</t>
  </si>
  <si>
    <t>环境保护管理事务</t>
  </si>
  <si>
    <t>污染防治</t>
  </si>
  <si>
    <t>自然生态保护</t>
  </si>
  <si>
    <t>森林保护修复</t>
  </si>
  <si>
    <t>其他节能环保支出</t>
  </si>
  <si>
    <t>城乡社区支出</t>
  </si>
  <si>
    <t>城乡社区管理事务</t>
  </si>
  <si>
    <t>城乡社区公共设施</t>
  </si>
  <si>
    <t>城乡社区环境卫生</t>
  </si>
  <si>
    <t>其他城乡社区支出</t>
  </si>
  <si>
    <t>农林水支出</t>
  </si>
  <si>
    <t>农业农村</t>
  </si>
  <si>
    <t>林业和草原</t>
  </si>
  <si>
    <t>水利</t>
  </si>
  <si>
    <t>巩固脱贫攻坚成果衔接乡村振兴</t>
  </si>
  <si>
    <t>农村综合改革</t>
  </si>
  <si>
    <t>普惠金融发展支出</t>
  </si>
  <si>
    <t>交通运输支出</t>
  </si>
  <si>
    <t>公路水路运输</t>
  </si>
  <si>
    <t>资源勘探工业信息等支出</t>
  </si>
  <si>
    <t>工业和信息产业</t>
  </si>
  <si>
    <t>支持中小企业发展和管理支出</t>
  </si>
  <si>
    <t>其他资源勘探工业信息等支出</t>
  </si>
  <si>
    <t>商业服务业等支出</t>
  </si>
  <si>
    <t>商业流通事务</t>
  </si>
  <si>
    <t>涉外发展服务支出</t>
  </si>
  <si>
    <t>其他商业服务业等支出</t>
  </si>
  <si>
    <t>自然资源海洋气象等支出</t>
  </si>
  <si>
    <t>自然资源事务</t>
  </si>
  <si>
    <t>气象事务</t>
  </si>
  <si>
    <t>住房保障支出</t>
  </si>
  <si>
    <t>保障性安居工程支出</t>
  </si>
  <si>
    <t>住房改革支出</t>
  </si>
  <si>
    <t>粮油物资储备支出</t>
  </si>
  <si>
    <t>粮油物资事务</t>
  </si>
  <si>
    <t>灾害防治及应急管理支出</t>
  </si>
  <si>
    <t>应急管理事务</t>
  </si>
  <si>
    <t>消防救援事务</t>
  </si>
  <si>
    <t>地震事务</t>
  </si>
  <si>
    <t>自然灾害防治</t>
  </si>
  <si>
    <t>自然灾害救灾及恢复重建支出</t>
  </si>
  <si>
    <t>其他支出</t>
  </si>
  <si>
    <t>债务付息支出</t>
  </si>
  <si>
    <t>地方政府一般债务付息支出</t>
  </si>
  <si>
    <t>附表3：</t>
  </si>
  <si>
    <t>宝鸡市金台区2025年政府性基金收支调整情况表</t>
  </si>
  <si>
    <t>单位：万元</t>
  </si>
  <si>
    <t>项目</t>
  </si>
  <si>
    <t>2024年
完成数</t>
  </si>
  <si>
    <t>2025年
预算数</t>
  </si>
  <si>
    <t>1-11月
累计执行数</t>
  </si>
  <si>
    <t>2025年调整预算数</t>
  </si>
  <si>
    <t>科目编码</t>
  </si>
  <si>
    <t>支出功能分类科目</t>
  </si>
  <si>
    <t>调整较
预算增减</t>
  </si>
  <si>
    <t>调整较
上年增减</t>
  </si>
  <si>
    <t>一、 非税收入</t>
  </si>
  <si>
    <t>政府性基金收入</t>
  </si>
  <si>
    <t>国有土地收益基金收入</t>
  </si>
  <si>
    <t>国家电影事业发展专项资金安排的支出</t>
  </si>
  <si>
    <t>农业土地开发资金收入</t>
  </si>
  <si>
    <t>国有土地使用权出让收入</t>
  </si>
  <si>
    <t>城市基础设施配套费收入</t>
  </si>
  <si>
    <t>国有土地使用权出让收入安排的支出</t>
  </si>
  <si>
    <t>污水处理费收入</t>
  </si>
  <si>
    <t>城市基础设施配套费安排的支出</t>
  </si>
  <si>
    <t>其他政府性基金收入</t>
  </si>
  <si>
    <t>污水处理费安排的支出</t>
  </si>
  <si>
    <t>专项债券对应项目专项收入</t>
  </si>
  <si>
    <t>超长期特别国债安排的支出</t>
  </si>
  <si>
    <t>二、 债务收入</t>
  </si>
  <si>
    <t>三、 转移性收入</t>
  </si>
  <si>
    <t>大中型水库库区基金安排的支出</t>
  </si>
  <si>
    <t>政府性基金转移支付收入</t>
  </si>
  <si>
    <t>大中型水库移民后期扶持基金支出</t>
  </si>
  <si>
    <t>债务转贷收入</t>
  </si>
  <si>
    <t>上年结余收入</t>
  </si>
  <si>
    <t>调入资金</t>
  </si>
  <si>
    <t>金融支出</t>
  </si>
  <si>
    <t>其他政府性基金及对应专项债务收入安排的支出</t>
  </si>
  <si>
    <t>彩票公益金安排的支出</t>
  </si>
  <si>
    <t>债务发行费用支出</t>
  </si>
  <si>
    <t>收入合计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</si>
</sst>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_ "/>
  </numFmts>
  <fonts count="4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8"/>
      <color rgb="FF000000"/>
      <name val="方正小标宋简体"/>
      <charset val="134"/>
    </font>
    <font>
      <sz val="9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黑体"/>
      <charset val="134"/>
    </font>
    <font>
      <b/>
      <sz val="10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8"/>
      <color indexed="8"/>
      <name val="方正小标宋简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5" applyNumberFormat="0" applyAlignment="0" applyProtection="0">
      <alignment vertical="center"/>
    </xf>
    <xf numFmtId="0" fontId="31" fillId="4" borderId="6" applyNumberFormat="0" applyAlignment="0" applyProtection="0">
      <alignment vertical="center"/>
    </xf>
    <xf numFmtId="0" fontId="32" fillId="4" borderId="5" applyNumberFormat="0" applyAlignment="0" applyProtection="0">
      <alignment vertical="center"/>
    </xf>
    <xf numFmtId="0" fontId="33" fillId="5" borderId="7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/>
  </cellStyleXfs>
  <cellXfs count="7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right" vertical="center"/>
    </xf>
    <xf numFmtId="176" fontId="0" fillId="0" borderId="0" xfId="0" applyNumberFormat="1" applyFill="1">
      <alignment vertical="center"/>
    </xf>
    <xf numFmtId="0" fontId="2" fillId="0" borderId="0" xfId="0" applyFont="1" applyFill="1" applyAlignment="1">
      <alignment horizontal="left" vertical="center"/>
    </xf>
    <xf numFmtId="10" fontId="0" fillId="0" borderId="0" xfId="0" applyNumberForma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176" fontId="3" fillId="0" borderId="0" xfId="0" applyNumberFormat="1" applyFont="1" applyFill="1" applyAlignment="1">
      <alignment horizontal="center" vertical="center"/>
    </xf>
    <xf numFmtId="10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176" fontId="4" fillId="0" borderId="0" xfId="0" applyNumberFormat="1" applyFont="1" applyFill="1" applyAlignment="1">
      <alignment horizontal="right" vertical="center"/>
    </xf>
    <xf numFmtId="10" fontId="4" fillId="0" borderId="0" xfId="0" applyNumberFormat="1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right" vertical="center"/>
    </xf>
    <xf numFmtId="177" fontId="5" fillId="0" borderId="1" xfId="3" applyNumberFormat="1" applyFont="1" applyFill="1" applyBorder="1" applyAlignment="1">
      <alignment horizontal="right" vertical="center" wrapText="1"/>
    </xf>
    <xf numFmtId="177" fontId="5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 applyProtection="1">
      <alignment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9" fillId="0" borderId="1" xfId="3" applyNumberFormat="1" applyFont="1" applyFill="1" applyBorder="1" applyAlignment="1">
      <alignment horizontal="right" vertical="center" wrapText="1"/>
    </xf>
    <xf numFmtId="177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right" vertical="center"/>
    </xf>
    <xf numFmtId="0" fontId="11" fillId="0" borderId="1" xfId="0" applyFont="1" applyFill="1" applyBorder="1" applyAlignment="1">
      <alignment horizontal="left" vertical="center" wrapText="1"/>
    </xf>
    <xf numFmtId="0" fontId="9" fillId="0" borderId="1" xfId="3" applyNumberFormat="1" applyFont="1" applyFill="1" applyBorder="1" applyAlignment="1">
      <alignment horizontal="right" vertical="center" wrapText="1"/>
    </xf>
    <xf numFmtId="0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 applyProtection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177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left" vertical="center" wrapText="1" shrinkToFi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/>
    </xf>
    <xf numFmtId="0" fontId="17" fillId="0" borderId="1" xfId="0" applyNumberFormat="1" applyFont="1" applyFill="1" applyBorder="1" applyAlignment="1">
      <alignment horizontal="left" vertical="center" wrapText="1" shrinkToFit="1"/>
    </xf>
    <xf numFmtId="0" fontId="17" fillId="0" borderId="1" xfId="0" applyFont="1" applyFill="1" applyBorder="1" applyAlignment="1">
      <alignment horizontal="left" vertical="center" wrapText="1" shrinkToFit="1"/>
    </xf>
    <xf numFmtId="0" fontId="7" fillId="0" borderId="1" xfId="0" applyFont="1" applyFill="1" applyBorder="1" applyAlignment="1">
      <alignment vertical="center"/>
    </xf>
    <xf numFmtId="0" fontId="18" fillId="0" borderId="1" xfId="0" applyNumberFormat="1" applyFont="1" applyFill="1" applyBorder="1" applyAlignment="1">
      <alignment horizontal="left" vertical="center" wrapText="1" shrinkToFit="1"/>
    </xf>
    <xf numFmtId="0" fontId="18" fillId="0" borderId="1" xfId="0" applyFont="1" applyFill="1" applyBorder="1" applyAlignment="1">
      <alignment horizontal="left" vertical="center" wrapText="1" shrinkToFit="1"/>
    </xf>
    <xf numFmtId="0" fontId="10" fillId="0" borderId="1" xfId="0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6" fillId="0" borderId="0" xfId="0" applyFont="1" applyFill="1" applyAlignment="1">
      <alignment horizontal="right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vertical="center"/>
    </xf>
    <xf numFmtId="176" fontId="16" fillId="0" borderId="1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 applyProtection="1">
      <alignment vertical="center"/>
    </xf>
    <xf numFmtId="0" fontId="2" fillId="0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right" vertical="center"/>
    </xf>
    <xf numFmtId="0" fontId="16" fillId="0" borderId="0" xfId="3" applyNumberFormat="1" applyFont="1" applyFill="1" applyAlignment="1">
      <alignment horizontal="right" vertical="center"/>
    </xf>
    <xf numFmtId="177" fontId="16" fillId="0" borderId="0" xfId="0" applyNumberFormat="1" applyFont="1" applyFill="1" applyAlignment="1">
      <alignment horizontal="right" vertical="center"/>
    </xf>
    <xf numFmtId="10" fontId="16" fillId="0" borderId="0" xfId="3" applyNumberFormat="1" applyFont="1" applyFill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06年12月执行表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  <pageSetUpPr fitToPage="1"/>
  </sheetPr>
  <dimension ref="A1:I30"/>
  <sheetViews>
    <sheetView workbookViewId="0">
      <selection activeCell="J16" sqref="J16"/>
    </sheetView>
  </sheetViews>
  <sheetFormatPr defaultColWidth="9" defaultRowHeight="13.5"/>
  <cols>
    <col min="1" max="1" width="9" style="61"/>
    <col min="2" max="2" width="25.2166666666667" style="61" customWidth="1"/>
    <col min="3" max="3" width="16.1333333333333" style="64" customWidth="1"/>
    <col min="4" max="4" width="15.75" style="64" customWidth="1"/>
    <col min="5" max="6" width="15.6333333333333" style="64" customWidth="1"/>
    <col min="7" max="7" width="16.5" style="64" customWidth="1"/>
    <col min="8" max="8" width="15.5" style="64" customWidth="1"/>
    <col min="9" max="9" width="23.1083333333333" style="61" customWidth="1"/>
    <col min="10" max="16384" width="9" style="61"/>
  </cols>
  <sheetData>
    <row r="1" ht="19" customHeight="1" spans="1:8">
      <c r="A1" s="7" t="s">
        <v>0</v>
      </c>
      <c r="B1" s="7"/>
    </row>
    <row r="2" s="61" customFormat="1" ht="28" customHeight="1" spans="1:8">
      <c r="B2" s="65" t="s">
        <v>1</v>
      </c>
      <c r="C2" s="66"/>
      <c r="D2" s="66"/>
      <c r="E2" s="66"/>
      <c r="F2" s="66"/>
      <c r="G2" s="66"/>
      <c r="H2" s="66"/>
    </row>
    <row r="3" s="62" customFormat="1" ht="46" customHeight="1" spans="1:8">
      <c r="A3" s="52" t="s">
        <v>2</v>
      </c>
      <c r="B3" s="67" t="s">
        <v>3</v>
      </c>
      <c r="C3" s="67" t="s">
        <v>4</v>
      </c>
      <c r="D3" s="67" t="s">
        <v>5</v>
      </c>
      <c r="E3" s="68" t="s">
        <v>6</v>
      </c>
      <c r="F3" s="67" t="s">
        <v>7</v>
      </c>
      <c r="G3" s="68" t="s">
        <v>8</v>
      </c>
      <c r="H3" s="68" t="s">
        <v>9</v>
      </c>
    </row>
    <row r="4" s="61" customFormat="1" ht="18" customHeight="1" spans="1:8">
      <c r="A4" s="69">
        <v>201</v>
      </c>
      <c r="B4" s="70" t="s">
        <v>10</v>
      </c>
      <c r="C4" s="71">
        <v>19361</v>
      </c>
      <c r="D4" s="71">
        <v>19209.247137</v>
      </c>
      <c r="E4" s="71">
        <v>23291</v>
      </c>
      <c r="F4" s="71">
        <v>25370</v>
      </c>
      <c r="G4" s="71">
        <f>F4-D4</f>
        <v>6160.752863</v>
      </c>
      <c r="H4" s="71">
        <f t="shared" ref="H4:H17" si="0">F4-C4</f>
        <v>6009</v>
      </c>
    </row>
    <row r="5" s="61" customFormat="1" ht="18" customHeight="1" spans="1:8">
      <c r="A5" s="69">
        <v>203</v>
      </c>
      <c r="B5" s="72" t="s">
        <v>11</v>
      </c>
      <c r="C5" s="71">
        <v>152</v>
      </c>
      <c r="D5" s="71">
        <v>37</v>
      </c>
      <c r="E5" s="71">
        <v>246</v>
      </c>
      <c r="F5" s="71">
        <v>252</v>
      </c>
      <c r="G5" s="71">
        <f t="shared" ref="G4:G17" si="1">F5-D5</f>
        <v>215</v>
      </c>
      <c r="H5" s="71">
        <f t="shared" si="0"/>
        <v>100</v>
      </c>
    </row>
    <row r="6" s="61" customFormat="1" ht="18" customHeight="1" spans="1:8">
      <c r="A6" s="69">
        <v>204</v>
      </c>
      <c r="B6" s="70" t="s">
        <v>12</v>
      </c>
      <c r="C6" s="71">
        <v>1091</v>
      </c>
      <c r="D6" s="71">
        <v>1417.918001</v>
      </c>
      <c r="E6" s="71">
        <v>2418</v>
      </c>
      <c r="F6" s="71">
        <v>2494</v>
      </c>
      <c r="G6" s="71">
        <f t="shared" si="1"/>
        <v>1076.081999</v>
      </c>
      <c r="H6" s="71">
        <f t="shared" si="0"/>
        <v>1403</v>
      </c>
    </row>
    <row r="7" s="61" customFormat="1" ht="18" customHeight="1" spans="1:8">
      <c r="A7" s="69">
        <v>205</v>
      </c>
      <c r="B7" s="70" t="s">
        <v>13</v>
      </c>
      <c r="C7" s="71">
        <v>66763</v>
      </c>
      <c r="D7" s="71">
        <v>49198.727545</v>
      </c>
      <c r="E7" s="71">
        <v>59582</v>
      </c>
      <c r="F7" s="71">
        <v>66736</v>
      </c>
      <c r="G7" s="71">
        <f t="shared" si="1"/>
        <v>17537.272455</v>
      </c>
      <c r="H7" s="71">
        <f t="shared" si="0"/>
        <v>-27</v>
      </c>
    </row>
    <row r="8" s="61" customFormat="1" ht="18" customHeight="1" spans="1:8">
      <c r="A8" s="69">
        <v>206</v>
      </c>
      <c r="B8" s="70" t="s">
        <v>14</v>
      </c>
      <c r="C8" s="71">
        <v>2967</v>
      </c>
      <c r="D8" s="71">
        <v>937.79424</v>
      </c>
      <c r="E8" s="71">
        <v>3196</v>
      </c>
      <c r="F8" s="71">
        <v>1571</v>
      </c>
      <c r="G8" s="71">
        <f t="shared" si="1"/>
        <v>633.20576</v>
      </c>
      <c r="H8" s="71">
        <f t="shared" si="0"/>
        <v>-1396</v>
      </c>
    </row>
    <row r="9" s="61" customFormat="1" ht="18" customHeight="1" spans="1:8">
      <c r="A9" s="69">
        <v>207</v>
      </c>
      <c r="B9" s="70" t="s">
        <v>15</v>
      </c>
      <c r="C9" s="71">
        <v>6127</v>
      </c>
      <c r="D9" s="71">
        <v>2387.425483</v>
      </c>
      <c r="E9" s="71">
        <v>4879</v>
      </c>
      <c r="F9" s="71">
        <v>5091</v>
      </c>
      <c r="G9" s="71">
        <f t="shared" si="1"/>
        <v>2703.574517</v>
      </c>
      <c r="H9" s="71">
        <f t="shared" si="0"/>
        <v>-1036</v>
      </c>
    </row>
    <row r="10" s="61" customFormat="1" ht="18" customHeight="1" spans="1:8">
      <c r="A10" s="69">
        <v>208</v>
      </c>
      <c r="B10" s="70" t="s">
        <v>16</v>
      </c>
      <c r="C10" s="71">
        <v>42352</v>
      </c>
      <c r="D10" s="71">
        <v>32321.102057</v>
      </c>
      <c r="E10" s="71">
        <v>43037</v>
      </c>
      <c r="F10" s="71">
        <v>45181</v>
      </c>
      <c r="G10" s="71">
        <f t="shared" si="1"/>
        <v>12859.897943</v>
      </c>
      <c r="H10" s="71">
        <f t="shared" si="0"/>
        <v>2829</v>
      </c>
    </row>
    <row r="11" s="61" customFormat="1" ht="18" customHeight="1" spans="1:8">
      <c r="A11" s="69">
        <v>210</v>
      </c>
      <c r="B11" s="70" t="s">
        <v>17</v>
      </c>
      <c r="C11" s="71">
        <v>18290</v>
      </c>
      <c r="D11" s="71">
        <v>9204.488191</v>
      </c>
      <c r="E11" s="71">
        <v>13903</v>
      </c>
      <c r="F11" s="71">
        <v>17697</v>
      </c>
      <c r="G11" s="71">
        <f t="shared" si="1"/>
        <v>8492.511809</v>
      </c>
      <c r="H11" s="71">
        <f t="shared" si="0"/>
        <v>-593</v>
      </c>
    </row>
    <row r="12" s="61" customFormat="1" ht="18" customHeight="1" spans="1:8">
      <c r="A12" s="69">
        <v>211</v>
      </c>
      <c r="B12" s="70" t="s">
        <v>18</v>
      </c>
      <c r="C12" s="71">
        <v>6464</v>
      </c>
      <c r="D12" s="71">
        <v>576.781187</v>
      </c>
      <c r="E12" s="71">
        <v>4835</v>
      </c>
      <c r="F12" s="71">
        <v>4959</v>
      </c>
      <c r="G12" s="71">
        <f t="shared" si="1"/>
        <v>4382.218813</v>
      </c>
      <c r="H12" s="71">
        <f t="shared" si="0"/>
        <v>-1505</v>
      </c>
    </row>
    <row r="13" s="61" customFormat="1" ht="18" customHeight="1" spans="1:8">
      <c r="A13" s="69">
        <v>212</v>
      </c>
      <c r="B13" s="70" t="s">
        <v>19</v>
      </c>
      <c r="C13" s="71">
        <v>17587</v>
      </c>
      <c r="D13" s="71">
        <v>11402.416035</v>
      </c>
      <c r="E13" s="71">
        <v>25602</v>
      </c>
      <c r="F13" s="71">
        <v>23282</v>
      </c>
      <c r="G13" s="71">
        <f t="shared" si="1"/>
        <v>11879.583965</v>
      </c>
      <c r="H13" s="71">
        <f t="shared" si="0"/>
        <v>5695</v>
      </c>
    </row>
    <row r="14" s="61" customFormat="1" ht="18" customHeight="1" spans="1:8">
      <c r="A14" s="69">
        <v>213</v>
      </c>
      <c r="B14" s="70" t="s">
        <v>20</v>
      </c>
      <c r="C14" s="71">
        <v>24664</v>
      </c>
      <c r="D14" s="71">
        <v>8569.670825</v>
      </c>
      <c r="E14" s="71">
        <v>18585</v>
      </c>
      <c r="F14" s="71">
        <v>17200</v>
      </c>
      <c r="G14" s="71">
        <f t="shared" si="1"/>
        <v>8630.329175</v>
      </c>
      <c r="H14" s="71">
        <f t="shared" si="0"/>
        <v>-7464</v>
      </c>
    </row>
    <row r="15" s="61" customFormat="1" ht="18" customHeight="1" spans="1:8">
      <c r="A15" s="69">
        <v>214</v>
      </c>
      <c r="B15" s="70" t="s">
        <v>21</v>
      </c>
      <c r="C15" s="71">
        <v>1888</v>
      </c>
      <c r="D15" s="71">
        <v>2312.593038</v>
      </c>
      <c r="E15" s="71">
        <v>2465</v>
      </c>
      <c r="F15" s="71">
        <v>3099</v>
      </c>
      <c r="G15" s="71">
        <f t="shared" si="1"/>
        <v>786.406962</v>
      </c>
      <c r="H15" s="71">
        <f t="shared" si="0"/>
        <v>1211</v>
      </c>
    </row>
    <row r="16" s="61" customFormat="1" ht="18" customHeight="1" spans="1:8">
      <c r="A16" s="69">
        <v>215</v>
      </c>
      <c r="B16" s="70" t="s">
        <v>22</v>
      </c>
      <c r="C16" s="71">
        <v>2539</v>
      </c>
      <c r="D16" s="71">
        <v>672.20648</v>
      </c>
      <c r="E16" s="71">
        <v>1381</v>
      </c>
      <c r="F16" s="71">
        <v>1638</v>
      </c>
      <c r="G16" s="71">
        <f t="shared" si="1"/>
        <v>965.79352</v>
      </c>
      <c r="H16" s="71">
        <f t="shared" si="0"/>
        <v>-901</v>
      </c>
    </row>
    <row r="17" s="61" customFormat="1" ht="18" customHeight="1" spans="1:9">
      <c r="A17" s="69">
        <v>216</v>
      </c>
      <c r="B17" s="70" t="s">
        <v>23</v>
      </c>
      <c r="C17" s="71">
        <v>1242</v>
      </c>
      <c r="D17" s="71">
        <v>80.36628</v>
      </c>
      <c r="E17" s="71">
        <v>715</v>
      </c>
      <c r="F17" s="71">
        <v>723</v>
      </c>
      <c r="G17" s="71">
        <f t="shared" si="1"/>
        <v>642.63372</v>
      </c>
      <c r="H17" s="71">
        <f t="shared" si="0"/>
        <v>-519</v>
      </c>
    </row>
    <row r="18" s="61" customFormat="1" ht="18" customHeight="1" spans="1:9">
      <c r="A18" s="69">
        <v>217</v>
      </c>
      <c r="B18" s="70" t="s">
        <v>24</v>
      </c>
      <c r="C18" s="71">
        <v>0</v>
      </c>
      <c r="D18" s="71"/>
      <c r="E18" s="71"/>
      <c r="F18" s="71"/>
      <c r="G18" s="71">
        <f t="shared" ref="G18:G26" si="2">F18-D18</f>
        <v>0</v>
      </c>
      <c r="H18" s="71">
        <f t="shared" ref="H18:H26" si="3">F18-C18</f>
        <v>0</v>
      </c>
    </row>
    <row r="19" s="61" customFormat="1" ht="18" customHeight="1" spans="1:9">
      <c r="A19" s="69">
        <v>220</v>
      </c>
      <c r="B19" s="70" t="s">
        <v>25</v>
      </c>
      <c r="C19" s="71">
        <v>55</v>
      </c>
      <c r="D19" s="71">
        <v>100</v>
      </c>
      <c r="E19" s="71">
        <v>401</v>
      </c>
      <c r="F19" s="71">
        <v>542</v>
      </c>
      <c r="G19" s="71">
        <f t="shared" si="2"/>
        <v>442</v>
      </c>
      <c r="H19" s="71">
        <f t="shared" si="3"/>
        <v>487</v>
      </c>
    </row>
    <row r="20" s="61" customFormat="1" ht="18" customHeight="1" spans="1:9">
      <c r="A20" s="69">
        <v>221</v>
      </c>
      <c r="B20" s="70" t="s">
        <v>26</v>
      </c>
      <c r="C20" s="71">
        <v>20105</v>
      </c>
      <c r="D20" s="71">
        <v>4005.90423</v>
      </c>
      <c r="E20" s="71">
        <v>13384</v>
      </c>
      <c r="F20" s="71">
        <v>8893</v>
      </c>
      <c r="G20" s="71">
        <f t="shared" si="2"/>
        <v>4887.09577</v>
      </c>
      <c r="H20" s="71">
        <f t="shared" si="3"/>
        <v>-11212</v>
      </c>
    </row>
    <row r="21" s="61" customFormat="1" ht="18" customHeight="1" spans="1:9">
      <c r="A21" s="69">
        <v>222</v>
      </c>
      <c r="B21" s="70" t="s">
        <v>27</v>
      </c>
      <c r="C21" s="71">
        <v>1114</v>
      </c>
      <c r="D21" s="71">
        <v>461.68</v>
      </c>
      <c r="E21" s="71">
        <v>264</v>
      </c>
      <c r="F21" s="71">
        <v>264</v>
      </c>
      <c r="G21" s="71">
        <f t="shared" si="2"/>
        <v>-197.68</v>
      </c>
      <c r="H21" s="71">
        <f t="shared" si="3"/>
        <v>-850</v>
      </c>
    </row>
    <row r="22" s="61" customFormat="1" ht="18" customHeight="1" spans="1:9">
      <c r="A22" s="69">
        <v>224</v>
      </c>
      <c r="B22" s="70" t="s">
        <v>28</v>
      </c>
      <c r="C22" s="71">
        <v>3406</v>
      </c>
      <c r="D22" s="71">
        <v>1808.56989</v>
      </c>
      <c r="E22" s="71">
        <v>2844</v>
      </c>
      <c r="F22" s="71">
        <v>3015</v>
      </c>
      <c r="G22" s="71">
        <f t="shared" si="2"/>
        <v>1206.43011</v>
      </c>
      <c r="H22" s="71">
        <f t="shared" si="3"/>
        <v>-391</v>
      </c>
    </row>
    <row r="23" s="61" customFormat="1" ht="18" customHeight="1" spans="1:9">
      <c r="A23" s="69">
        <v>227</v>
      </c>
      <c r="B23" s="70" t="s">
        <v>29</v>
      </c>
      <c r="C23" s="71"/>
      <c r="D23" s="71">
        <v>1500</v>
      </c>
      <c r="E23" s="71"/>
      <c r="F23" s="71"/>
      <c r="G23" s="71">
        <f t="shared" si="2"/>
        <v>-1500</v>
      </c>
      <c r="H23" s="71">
        <f t="shared" si="3"/>
        <v>0</v>
      </c>
    </row>
    <row r="24" s="61" customFormat="1" ht="18" customHeight="1" spans="1:9">
      <c r="A24" s="69">
        <v>229</v>
      </c>
      <c r="B24" s="70" t="s">
        <v>30</v>
      </c>
      <c r="C24" s="71">
        <v>85</v>
      </c>
      <c r="D24" s="71">
        <v>0</v>
      </c>
      <c r="E24" s="71">
        <v>180</v>
      </c>
      <c r="F24" s="71">
        <v>180</v>
      </c>
      <c r="G24" s="71">
        <f t="shared" si="2"/>
        <v>180</v>
      </c>
      <c r="H24" s="71">
        <f t="shared" si="3"/>
        <v>95</v>
      </c>
    </row>
    <row r="25" s="61" customFormat="1" ht="18" customHeight="1" spans="1:9">
      <c r="A25" s="69">
        <v>232</v>
      </c>
      <c r="B25" s="70" t="s">
        <v>31</v>
      </c>
      <c r="C25" s="71">
        <v>2795</v>
      </c>
      <c r="D25" s="71">
        <v>3203.591</v>
      </c>
      <c r="E25" s="71">
        <v>3004</v>
      </c>
      <c r="F25" s="71">
        <v>3004</v>
      </c>
      <c r="G25" s="71">
        <f t="shared" si="2"/>
        <v>-199.591</v>
      </c>
      <c r="H25" s="71">
        <f t="shared" si="3"/>
        <v>209</v>
      </c>
    </row>
    <row r="26" s="63" customFormat="1" ht="18" customHeight="1" spans="1:9">
      <c r="A26" s="73"/>
      <c r="B26" s="67" t="s">
        <v>32</v>
      </c>
      <c r="C26" s="74">
        <f>SUM(C4:C25)</f>
        <v>239047</v>
      </c>
      <c r="D26" s="74">
        <f>SUM(D4:D25)</f>
        <v>149407.481619</v>
      </c>
      <c r="E26" s="74">
        <f>SUM(E4:E25)</f>
        <v>224212</v>
      </c>
      <c r="F26" s="74">
        <f>SUM(F4:F25)</f>
        <v>231191</v>
      </c>
      <c r="G26" s="74">
        <f t="shared" si="2"/>
        <v>81783.518381</v>
      </c>
      <c r="H26" s="74">
        <f t="shared" si="3"/>
        <v>-7856</v>
      </c>
      <c r="I26" s="61"/>
    </row>
    <row r="27" spans="1:9">
      <c r="F27" s="75"/>
    </row>
    <row r="28" spans="1:9">
      <c r="F28" s="76"/>
    </row>
    <row r="30" spans="1:9">
      <c r="F30" s="77"/>
    </row>
  </sheetData>
  <mergeCells count="2">
    <mergeCell ref="A1:B1"/>
    <mergeCell ref="B2:H2"/>
  </mergeCells>
  <pageMargins left="0.786805555555556" right="0.786805555555556" top="0.629861111111111" bottom="0.472222222222222" header="0.5" footer="0.314583333333333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D130"/>
  <sheetViews>
    <sheetView workbookViewId="0">
      <selection activeCell="C112" sqref="C112"/>
    </sheetView>
  </sheetViews>
  <sheetFormatPr defaultColWidth="8.89166666666667" defaultRowHeight="20" customHeight="1" outlineLevelCol="3"/>
  <cols>
    <col min="1" max="1" width="13.3333333333333" style="2" customWidth="1"/>
    <col min="2" max="2" width="31.75" style="46" customWidth="1"/>
    <col min="3" max="3" width="23.525" style="47" customWidth="1"/>
    <col min="4" max="4" width="17.5166666666667" style="47" customWidth="1"/>
    <col min="5" max="16384" width="8.89166666666667" style="2"/>
  </cols>
  <sheetData>
    <row r="1" customHeight="1" spans="1:4">
      <c r="A1" s="7" t="s">
        <v>33</v>
      </c>
      <c r="B1" s="48"/>
    </row>
    <row r="2" ht="55" customHeight="1" spans="1:4">
      <c r="A2" s="49" t="s">
        <v>34</v>
      </c>
      <c r="B2" s="49"/>
      <c r="C2" s="50"/>
      <c r="D2" s="50"/>
    </row>
    <row r="3" ht="35" customHeight="1" spans="1:4">
      <c r="A3" s="16" t="s">
        <v>2</v>
      </c>
      <c r="B3" s="16" t="s">
        <v>35</v>
      </c>
      <c r="C3" s="44" t="s">
        <v>7</v>
      </c>
      <c r="D3" s="44" t="s">
        <v>36</v>
      </c>
    </row>
    <row r="4" customHeight="1" spans="1:4">
      <c r="A4" s="51"/>
      <c r="B4" s="52" t="s">
        <v>37</v>
      </c>
      <c r="C4" s="52">
        <f>SUM(C5,C30,C33,C38,C46,C51,C57,C73,,C85,C91,C103,C96,C105,C109,C113,C116,C119,C121,C127,C129)</f>
        <v>231191</v>
      </c>
      <c r="D4" s="53"/>
    </row>
    <row r="5" s="45" customFormat="1" customHeight="1" spans="1:4">
      <c r="A5" s="54">
        <v>201</v>
      </c>
      <c r="B5" s="55" t="s">
        <v>38</v>
      </c>
      <c r="C5" s="56">
        <f>SUM(C6:C29)</f>
        <v>25370</v>
      </c>
      <c r="D5" s="56"/>
    </row>
    <row r="6" customHeight="1" spans="1:4">
      <c r="A6" s="57">
        <v>20101</v>
      </c>
      <c r="B6" s="58" t="s">
        <v>39</v>
      </c>
      <c r="C6" s="59">
        <v>575</v>
      </c>
      <c r="D6" s="59"/>
    </row>
    <row r="7" customHeight="1" spans="1:4">
      <c r="A7" s="57">
        <v>20102</v>
      </c>
      <c r="B7" s="58" t="s">
        <v>40</v>
      </c>
      <c r="C7" s="59">
        <v>450</v>
      </c>
      <c r="D7" s="59"/>
    </row>
    <row r="8" customHeight="1" spans="1:4">
      <c r="A8" s="57">
        <v>20103</v>
      </c>
      <c r="B8" s="58" t="s">
        <v>41</v>
      </c>
      <c r="C8" s="59">
        <v>8827</v>
      </c>
      <c r="D8" s="59"/>
    </row>
    <row r="9" customHeight="1" spans="1:4">
      <c r="A9" s="57">
        <v>20104</v>
      </c>
      <c r="B9" s="58" t="s">
        <v>42</v>
      </c>
      <c r="C9" s="59">
        <v>715</v>
      </c>
      <c r="D9" s="59"/>
    </row>
    <row r="10" customHeight="1" spans="1:4">
      <c r="A10" s="57">
        <v>20105</v>
      </c>
      <c r="B10" s="58" t="s">
        <v>43</v>
      </c>
      <c r="C10" s="59">
        <v>370</v>
      </c>
      <c r="D10" s="59"/>
    </row>
    <row r="11" customHeight="1" spans="1:4">
      <c r="A11" s="57">
        <v>20106</v>
      </c>
      <c r="B11" s="58" t="s">
        <v>44</v>
      </c>
      <c r="C11" s="59">
        <v>902</v>
      </c>
      <c r="D11" s="59"/>
    </row>
    <row r="12" customHeight="1" spans="1:4">
      <c r="A12" s="57">
        <v>20107</v>
      </c>
      <c r="B12" s="58" t="s">
        <v>45</v>
      </c>
      <c r="C12" s="59">
        <v>1392</v>
      </c>
      <c r="D12" s="59"/>
    </row>
    <row r="13" customHeight="1" spans="1:4">
      <c r="A13" s="57">
        <v>20108</v>
      </c>
      <c r="B13" s="58" t="s">
        <v>46</v>
      </c>
      <c r="C13" s="59">
        <v>145</v>
      </c>
      <c r="D13" s="59"/>
    </row>
    <row r="14" customHeight="1" spans="1:4">
      <c r="A14" s="57">
        <v>20111</v>
      </c>
      <c r="B14" s="58" t="s">
        <v>47</v>
      </c>
      <c r="C14" s="59">
        <v>1155</v>
      </c>
      <c r="D14" s="59"/>
    </row>
    <row r="15" customHeight="1" spans="1:4">
      <c r="A15" s="57">
        <v>20113</v>
      </c>
      <c r="B15" s="58" t="s">
        <v>48</v>
      </c>
      <c r="C15" s="59">
        <v>377</v>
      </c>
      <c r="D15" s="59"/>
    </row>
    <row r="16" customHeight="1" spans="1:4">
      <c r="A16" s="57">
        <v>20114</v>
      </c>
      <c r="B16" s="58" t="s">
        <v>49</v>
      </c>
      <c r="C16" s="59">
        <v>25</v>
      </c>
      <c r="D16" s="59"/>
    </row>
    <row r="17" customHeight="1" spans="1:4">
      <c r="A17" s="57">
        <v>20123</v>
      </c>
      <c r="B17" s="58" t="s">
        <v>50</v>
      </c>
      <c r="C17" s="59">
        <v>153</v>
      </c>
      <c r="D17" s="59"/>
    </row>
    <row r="18" customHeight="1" spans="1:4">
      <c r="A18" s="57">
        <v>20126</v>
      </c>
      <c r="B18" s="58" t="s">
        <v>51</v>
      </c>
      <c r="C18" s="59">
        <v>132</v>
      </c>
      <c r="D18" s="59"/>
    </row>
    <row r="19" customHeight="1" spans="1:4">
      <c r="A19" s="57">
        <v>20128</v>
      </c>
      <c r="B19" s="58" t="s">
        <v>52</v>
      </c>
      <c r="C19" s="59">
        <v>39</v>
      </c>
      <c r="D19" s="59"/>
    </row>
    <row r="20" customHeight="1" spans="1:4">
      <c r="A20" s="57">
        <v>20129</v>
      </c>
      <c r="B20" s="58" t="s">
        <v>53</v>
      </c>
      <c r="C20" s="59">
        <v>294</v>
      </c>
      <c r="D20" s="59"/>
    </row>
    <row r="21" customHeight="1" spans="1:4">
      <c r="A21" s="57">
        <v>20131</v>
      </c>
      <c r="B21" s="58" t="s">
        <v>54</v>
      </c>
      <c r="C21" s="59">
        <v>406</v>
      </c>
      <c r="D21" s="59"/>
    </row>
    <row r="22" customHeight="1" spans="1:4">
      <c r="A22" s="57">
        <v>20132</v>
      </c>
      <c r="B22" s="58" t="s">
        <v>55</v>
      </c>
      <c r="C22" s="59">
        <v>688</v>
      </c>
      <c r="D22" s="59"/>
    </row>
    <row r="23" customHeight="1" spans="1:4">
      <c r="A23" s="57">
        <v>20133</v>
      </c>
      <c r="B23" s="58" t="s">
        <v>56</v>
      </c>
      <c r="C23" s="59">
        <v>601</v>
      </c>
      <c r="D23" s="59"/>
    </row>
    <row r="24" customHeight="1" spans="1:4">
      <c r="A24" s="57">
        <v>20134</v>
      </c>
      <c r="B24" s="58" t="s">
        <v>57</v>
      </c>
      <c r="C24" s="59">
        <v>106</v>
      </c>
      <c r="D24" s="59"/>
    </row>
    <row r="25" customHeight="1" spans="1:4">
      <c r="A25" s="57">
        <v>20136</v>
      </c>
      <c r="B25" s="58" t="s">
        <v>58</v>
      </c>
      <c r="C25" s="59">
        <v>583</v>
      </c>
      <c r="D25" s="59"/>
    </row>
    <row r="26" customHeight="1" spans="1:4">
      <c r="A26" s="57">
        <v>20138</v>
      </c>
      <c r="B26" s="58" t="s">
        <v>59</v>
      </c>
      <c r="C26" s="59">
        <v>1925</v>
      </c>
      <c r="D26" s="59"/>
    </row>
    <row r="27" customHeight="1" spans="1:4">
      <c r="A27" s="57">
        <v>20139</v>
      </c>
      <c r="B27" s="58" t="s">
        <v>60</v>
      </c>
      <c r="C27" s="59">
        <v>4248</v>
      </c>
      <c r="D27" s="59"/>
    </row>
    <row r="28" customHeight="1" spans="1:4">
      <c r="A28" s="57">
        <v>20140</v>
      </c>
      <c r="B28" s="58" t="s">
        <v>61</v>
      </c>
      <c r="C28" s="59">
        <v>130</v>
      </c>
      <c r="D28" s="59"/>
    </row>
    <row r="29" customHeight="1" spans="1:4">
      <c r="A29" s="57">
        <v>20199</v>
      </c>
      <c r="B29" s="58" t="s">
        <v>62</v>
      </c>
      <c r="C29" s="59">
        <v>1132</v>
      </c>
      <c r="D29" s="59"/>
    </row>
    <row r="30" s="45" customFormat="1" customHeight="1" spans="1:4">
      <c r="A30" s="54">
        <v>203</v>
      </c>
      <c r="B30" s="55" t="s">
        <v>63</v>
      </c>
      <c r="C30" s="56">
        <f>SUM(C31:C32)</f>
        <v>252</v>
      </c>
      <c r="D30" s="56"/>
    </row>
    <row r="31" customHeight="1" spans="1:4">
      <c r="A31" s="57">
        <v>20306</v>
      </c>
      <c r="B31" s="58" t="s">
        <v>64</v>
      </c>
      <c r="C31" s="59">
        <v>252</v>
      </c>
      <c r="D31" s="59"/>
    </row>
    <row r="32" customHeight="1" spans="1:4">
      <c r="A32" s="57">
        <v>20399</v>
      </c>
      <c r="B32" s="58" t="s">
        <v>65</v>
      </c>
      <c r="C32" s="59">
        <v>0</v>
      </c>
      <c r="D32" s="59"/>
    </row>
    <row r="33" s="45" customFormat="1" customHeight="1" spans="1:4">
      <c r="A33" s="54">
        <v>204</v>
      </c>
      <c r="B33" s="55" t="s">
        <v>66</v>
      </c>
      <c r="C33" s="56">
        <f>SUM(C34:C37)</f>
        <v>2494</v>
      </c>
      <c r="D33" s="56"/>
    </row>
    <row r="34" customHeight="1" spans="1:4">
      <c r="A34" s="57">
        <v>20401</v>
      </c>
      <c r="B34" s="58" t="s">
        <v>67</v>
      </c>
      <c r="C34" s="59">
        <v>20</v>
      </c>
      <c r="D34" s="59"/>
    </row>
    <row r="35" customHeight="1" spans="1:4">
      <c r="A35" s="57">
        <v>20402</v>
      </c>
      <c r="B35" s="58" t="s">
        <v>68</v>
      </c>
      <c r="C35" s="59">
        <v>1522</v>
      </c>
      <c r="D35" s="59"/>
    </row>
    <row r="36" customHeight="1" spans="1:4">
      <c r="A36" s="57">
        <v>20405</v>
      </c>
      <c r="B36" s="58" t="s">
        <v>69</v>
      </c>
      <c r="C36" s="59">
        <v>12</v>
      </c>
      <c r="D36" s="59"/>
    </row>
    <row r="37" customHeight="1" spans="1:4">
      <c r="A37" s="57">
        <v>20406</v>
      </c>
      <c r="B37" s="58" t="s">
        <v>70</v>
      </c>
      <c r="C37" s="59">
        <v>940</v>
      </c>
      <c r="D37" s="59"/>
    </row>
    <row r="38" s="45" customFormat="1" customHeight="1" spans="1:4">
      <c r="A38" s="54">
        <v>205</v>
      </c>
      <c r="B38" s="55" t="s">
        <v>71</v>
      </c>
      <c r="C38" s="56">
        <f>SUM(C39:C45)</f>
        <v>66736</v>
      </c>
      <c r="D38" s="56"/>
    </row>
    <row r="39" customHeight="1" spans="1:4">
      <c r="A39" s="57">
        <v>20501</v>
      </c>
      <c r="B39" s="58" t="s">
        <v>72</v>
      </c>
      <c r="C39" s="59">
        <v>174</v>
      </c>
      <c r="D39" s="59"/>
    </row>
    <row r="40" customHeight="1" spans="1:4">
      <c r="A40" s="57">
        <v>20502</v>
      </c>
      <c r="B40" s="58" t="s">
        <v>73</v>
      </c>
      <c r="C40" s="59">
        <v>62569</v>
      </c>
      <c r="D40" s="59"/>
    </row>
    <row r="41" customHeight="1" spans="1:4">
      <c r="A41" s="57">
        <v>20503</v>
      </c>
      <c r="B41" s="58" t="s">
        <v>74</v>
      </c>
      <c r="C41" s="59">
        <v>1632</v>
      </c>
      <c r="D41" s="59"/>
    </row>
    <row r="42" customHeight="1" spans="1:4">
      <c r="A42" s="57">
        <v>20507</v>
      </c>
      <c r="B42" s="58" t="s">
        <v>75</v>
      </c>
      <c r="C42" s="59">
        <v>39</v>
      </c>
      <c r="D42" s="59"/>
    </row>
    <row r="43" customHeight="1" spans="1:4">
      <c r="A43" s="57">
        <v>20508</v>
      </c>
      <c r="B43" s="58" t="s">
        <v>76</v>
      </c>
      <c r="C43" s="59">
        <v>392</v>
      </c>
      <c r="D43" s="59"/>
    </row>
    <row r="44" customHeight="1" spans="1:4">
      <c r="A44" s="57">
        <v>20509</v>
      </c>
      <c r="B44" s="58" t="s">
        <v>77</v>
      </c>
      <c r="C44" s="59">
        <v>1144</v>
      </c>
      <c r="D44" s="59"/>
    </row>
    <row r="45" customHeight="1" spans="1:4">
      <c r="A45" s="57">
        <v>20599</v>
      </c>
      <c r="B45" s="58" t="s">
        <v>78</v>
      </c>
      <c r="C45" s="59">
        <v>786</v>
      </c>
      <c r="D45" s="59"/>
    </row>
    <row r="46" s="45" customFormat="1" customHeight="1" spans="1:4">
      <c r="A46" s="54">
        <v>206</v>
      </c>
      <c r="B46" s="55" t="s">
        <v>79</v>
      </c>
      <c r="C46" s="56">
        <f>SUM(C47:C50)</f>
        <v>1571</v>
      </c>
      <c r="D46" s="56"/>
    </row>
    <row r="47" customHeight="1" spans="1:4">
      <c r="A47" s="57">
        <v>20601</v>
      </c>
      <c r="B47" s="58" t="s">
        <v>80</v>
      </c>
      <c r="C47" s="59">
        <v>203</v>
      </c>
      <c r="D47" s="59"/>
    </row>
    <row r="48" customHeight="1" spans="1:4">
      <c r="A48" s="57">
        <v>20604</v>
      </c>
      <c r="B48" s="58" t="s">
        <v>81</v>
      </c>
      <c r="C48" s="59">
        <f>1003-450</f>
        <v>553</v>
      </c>
      <c r="D48" s="59"/>
    </row>
    <row r="49" customHeight="1" spans="1:4">
      <c r="A49" s="57">
        <v>20607</v>
      </c>
      <c r="B49" s="58" t="s">
        <v>82</v>
      </c>
      <c r="C49" s="59">
        <f>951-759</f>
        <v>192</v>
      </c>
      <c r="D49" s="59"/>
    </row>
    <row r="50" customHeight="1" spans="1:4">
      <c r="A50" s="57">
        <v>20699</v>
      </c>
      <c r="B50" s="58" t="s">
        <v>83</v>
      </c>
      <c r="C50" s="59">
        <v>623</v>
      </c>
      <c r="D50" s="59"/>
    </row>
    <row r="51" s="45" customFormat="1" customHeight="1" spans="1:4">
      <c r="A51" s="54">
        <v>207</v>
      </c>
      <c r="B51" s="55" t="s">
        <v>84</v>
      </c>
      <c r="C51" s="56">
        <f>SUM(C52:C56)</f>
        <v>5091</v>
      </c>
      <c r="D51" s="56"/>
    </row>
    <row r="52" customHeight="1" spans="1:4">
      <c r="A52" s="57">
        <v>20701</v>
      </c>
      <c r="B52" s="58" t="s">
        <v>85</v>
      </c>
      <c r="C52" s="59">
        <v>3486</v>
      </c>
      <c r="D52" s="59"/>
    </row>
    <row r="53" customHeight="1" spans="1:4">
      <c r="A53" s="57">
        <v>20702</v>
      </c>
      <c r="B53" s="58" t="s">
        <v>86</v>
      </c>
      <c r="C53" s="59">
        <v>422</v>
      </c>
      <c r="D53" s="59"/>
    </row>
    <row r="54" customHeight="1" spans="1:4">
      <c r="A54" s="57">
        <v>20703</v>
      </c>
      <c r="B54" s="58" t="s">
        <v>87</v>
      </c>
      <c r="C54" s="59">
        <v>107</v>
      </c>
      <c r="D54" s="59"/>
    </row>
    <row r="55" customHeight="1" spans="1:4">
      <c r="A55" s="57">
        <v>20706</v>
      </c>
      <c r="B55" s="58" t="s">
        <v>88</v>
      </c>
      <c r="C55" s="59">
        <v>6</v>
      </c>
      <c r="D55" s="59"/>
    </row>
    <row r="56" customHeight="1" spans="1:4">
      <c r="A56" s="57">
        <v>20799</v>
      </c>
      <c r="B56" s="58" t="s">
        <v>89</v>
      </c>
      <c r="C56" s="59">
        <v>1070</v>
      </c>
      <c r="D56" s="59"/>
    </row>
    <row r="57" s="45" customFormat="1" customHeight="1" spans="1:4">
      <c r="A57" s="54">
        <v>208</v>
      </c>
      <c r="B57" s="55" t="s">
        <v>90</v>
      </c>
      <c r="C57" s="56">
        <f>SUM(C58:C72)</f>
        <v>45181</v>
      </c>
      <c r="D57" s="56"/>
    </row>
    <row r="58" customHeight="1" spans="1:4">
      <c r="A58" s="57">
        <v>20801</v>
      </c>
      <c r="B58" s="58" t="s">
        <v>91</v>
      </c>
      <c r="C58" s="59">
        <v>1158</v>
      </c>
      <c r="D58" s="59"/>
    </row>
    <row r="59" customHeight="1" spans="1:4">
      <c r="A59" s="57">
        <v>20802</v>
      </c>
      <c r="B59" s="58" t="s">
        <v>92</v>
      </c>
      <c r="C59" s="59">
        <v>4085</v>
      </c>
      <c r="D59" s="59"/>
    </row>
    <row r="60" customHeight="1" spans="1:4">
      <c r="A60" s="57">
        <v>20805</v>
      </c>
      <c r="B60" s="58" t="s">
        <v>93</v>
      </c>
      <c r="C60" s="59">
        <v>23047</v>
      </c>
      <c r="D60" s="59"/>
    </row>
    <row r="61" customHeight="1" spans="1:4">
      <c r="A61" s="57">
        <v>20807</v>
      </c>
      <c r="B61" s="58" t="s">
        <v>94</v>
      </c>
      <c r="C61" s="59">
        <v>1855</v>
      </c>
      <c r="D61" s="59"/>
    </row>
    <row r="62" customHeight="1" spans="1:4">
      <c r="A62" s="57">
        <v>20808</v>
      </c>
      <c r="B62" s="58" t="s">
        <v>95</v>
      </c>
      <c r="C62" s="59">
        <v>4745</v>
      </c>
      <c r="D62" s="59"/>
    </row>
    <row r="63" customHeight="1" spans="1:4">
      <c r="A63" s="57">
        <v>20809</v>
      </c>
      <c r="B63" s="58" t="s">
        <v>96</v>
      </c>
      <c r="C63" s="59">
        <v>1763</v>
      </c>
      <c r="D63" s="59"/>
    </row>
    <row r="64" customHeight="1" spans="1:4">
      <c r="A64" s="57">
        <v>20810</v>
      </c>
      <c r="B64" s="58" t="s">
        <v>97</v>
      </c>
      <c r="C64" s="59">
        <v>602</v>
      </c>
      <c r="D64" s="59"/>
    </row>
    <row r="65" customHeight="1" spans="1:4">
      <c r="A65" s="57">
        <v>20811</v>
      </c>
      <c r="B65" s="58" t="s">
        <v>98</v>
      </c>
      <c r="C65" s="59">
        <v>1440</v>
      </c>
      <c r="D65" s="59"/>
    </row>
    <row r="66" customHeight="1" spans="1:4">
      <c r="A66" s="57">
        <v>20816</v>
      </c>
      <c r="B66" s="58" t="s">
        <v>99</v>
      </c>
      <c r="C66" s="59">
        <v>61</v>
      </c>
      <c r="D66" s="59"/>
    </row>
    <row r="67" customHeight="1" spans="1:4">
      <c r="A67" s="57">
        <v>20819</v>
      </c>
      <c r="B67" s="58" t="s">
        <v>100</v>
      </c>
      <c r="C67" s="59">
        <v>580</v>
      </c>
      <c r="D67" s="59"/>
    </row>
    <row r="68" customHeight="1" spans="1:4">
      <c r="A68" s="57">
        <v>20820</v>
      </c>
      <c r="B68" s="58" t="s">
        <v>101</v>
      </c>
      <c r="C68" s="59">
        <v>15</v>
      </c>
      <c r="D68" s="59"/>
    </row>
    <row r="69" customHeight="1" spans="1:4">
      <c r="A69" s="57">
        <v>20821</v>
      </c>
      <c r="B69" s="58" t="s">
        <v>102</v>
      </c>
      <c r="C69" s="59">
        <v>34</v>
      </c>
      <c r="D69" s="59"/>
    </row>
    <row r="70" customHeight="1" spans="1:4">
      <c r="A70" s="57">
        <v>20826</v>
      </c>
      <c r="B70" s="58" t="s">
        <v>103</v>
      </c>
      <c r="C70" s="59">
        <v>1704</v>
      </c>
      <c r="D70" s="59"/>
    </row>
    <row r="71" customHeight="1" spans="1:4">
      <c r="A71" s="57">
        <v>20828</v>
      </c>
      <c r="B71" s="58" t="s">
        <v>104</v>
      </c>
      <c r="C71" s="59">
        <v>188</v>
      </c>
      <c r="D71" s="59"/>
    </row>
    <row r="72" customHeight="1" spans="1:4">
      <c r="A72" s="57">
        <v>20899</v>
      </c>
      <c r="B72" s="58" t="s">
        <v>105</v>
      </c>
      <c r="C72" s="59">
        <v>3904</v>
      </c>
      <c r="D72" s="59"/>
    </row>
    <row r="73" s="45" customFormat="1" customHeight="1" spans="1:4">
      <c r="A73" s="54">
        <v>210</v>
      </c>
      <c r="B73" s="55" t="s">
        <v>106</v>
      </c>
      <c r="C73" s="56">
        <f>SUM(C74:C84)</f>
        <v>17697</v>
      </c>
      <c r="D73" s="56"/>
    </row>
    <row r="74" customHeight="1" spans="1:4">
      <c r="A74" s="57">
        <v>21001</v>
      </c>
      <c r="B74" s="58" t="s">
        <v>107</v>
      </c>
      <c r="C74" s="59">
        <v>248</v>
      </c>
      <c r="D74" s="59"/>
    </row>
    <row r="75" customHeight="1" spans="1:4">
      <c r="A75" s="57">
        <v>21002</v>
      </c>
      <c r="B75" s="58" t="s">
        <v>108</v>
      </c>
      <c r="C75" s="59">
        <v>1376</v>
      </c>
      <c r="D75" s="59"/>
    </row>
    <row r="76" customHeight="1" spans="1:4">
      <c r="A76" s="57">
        <v>21003</v>
      </c>
      <c r="B76" s="58" t="s">
        <v>109</v>
      </c>
      <c r="C76" s="59">
        <v>2770</v>
      </c>
      <c r="D76" s="59"/>
    </row>
    <row r="77" customHeight="1" spans="1:4">
      <c r="A77" s="57">
        <v>21004</v>
      </c>
      <c r="B77" s="58" t="s">
        <v>110</v>
      </c>
      <c r="C77" s="59">
        <v>6690</v>
      </c>
      <c r="D77" s="59"/>
    </row>
    <row r="78" customHeight="1" spans="1:4">
      <c r="A78" s="57">
        <v>21007</v>
      </c>
      <c r="B78" s="58" t="s">
        <v>111</v>
      </c>
      <c r="C78" s="59">
        <v>1702</v>
      </c>
      <c r="D78" s="59"/>
    </row>
    <row r="79" customHeight="1" spans="1:4">
      <c r="A79" s="57">
        <v>21011</v>
      </c>
      <c r="B79" s="58" t="s">
        <v>112</v>
      </c>
      <c r="C79" s="59">
        <v>2519</v>
      </c>
      <c r="D79" s="59"/>
    </row>
    <row r="80" customHeight="1" spans="1:4">
      <c r="A80" s="57">
        <v>21014</v>
      </c>
      <c r="B80" s="58" t="s">
        <v>113</v>
      </c>
      <c r="C80" s="59">
        <v>64</v>
      </c>
      <c r="D80" s="59"/>
    </row>
    <row r="81" customHeight="1" spans="1:4">
      <c r="A81" s="57">
        <v>21015</v>
      </c>
      <c r="B81" s="58" t="s">
        <v>114</v>
      </c>
      <c r="C81" s="59">
        <v>437</v>
      </c>
      <c r="D81" s="59"/>
    </row>
    <row r="82" customHeight="1" spans="1:4">
      <c r="A82" s="57">
        <v>21017</v>
      </c>
      <c r="B82" s="58" t="s">
        <v>115</v>
      </c>
      <c r="C82" s="59">
        <v>22</v>
      </c>
      <c r="D82" s="59"/>
    </row>
    <row r="83" customHeight="1" spans="1:4">
      <c r="A83" s="57">
        <v>21019</v>
      </c>
      <c r="B83" s="58" t="s">
        <v>116</v>
      </c>
      <c r="C83" s="59">
        <v>1835</v>
      </c>
      <c r="D83" s="59"/>
    </row>
    <row r="84" customHeight="1" spans="1:4">
      <c r="A84" s="57">
        <v>21099</v>
      </c>
      <c r="B84" s="58" t="s">
        <v>117</v>
      </c>
      <c r="C84" s="59">
        <v>34</v>
      </c>
      <c r="D84" s="59"/>
    </row>
    <row r="85" s="45" customFormat="1" customHeight="1" spans="1:4">
      <c r="A85" s="54">
        <v>211</v>
      </c>
      <c r="B85" s="55" t="s">
        <v>118</v>
      </c>
      <c r="C85" s="56">
        <f>SUM(C86:C90)</f>
        <v>4959</v>
      </c>
      <c r="D85" s="56"/>
    </row>
    <row r="86" customHeight="1" spans="1:4">
      <c r="A86" s="57">
        <v>21101</v>
      </c>
      <c r="B86" s="58" t="s">
        <v>119</v>
      </c>
      <c r="C86" s="59">
        <v>226</v>
      </c>
      <c r="D86" s="59"/>
    </row>
    <row r="87" customHeight="1" spans="1:4">
      <c r="A87" s="57">
        <v>21103</v>
      </c>
      <c r="B87" s="58" t="s">
        <v>120</v>
      </c>
      <c r="C87" s="59">
        <v>3913</v>
      </c>
      <c r="D87" s="59"/>
    </row>
    <row r="88" customHeight="1" spans="1:4">
      <c r="A88" s="57">
        <v>21104</v>
      </c>
      <c r="B88" s="58" t="s">
        <v>121</v>
      </c>
      <c r="C88" s="59">
        <v>578</v>
      </c>
      <c r="D88" s="59"/>
    </row>
    <row r="89" customHeight="1" spans="1:4">
      <c r="A89" s="57">
        <v>21105</v>
      </c>
      <c r="B89" s="58" t="s">
        <v>122</v>
      </c>
      <c r="C89" s="59">
        <v>241</v>
      </c>
      <c r="D89" s="59"/>
    </row>
    <row r="90" customHeight="1" spans="1:4">
      <c r="A90" s="57">
        <v>21199</v>
      </c>
      <c r="B90" s="58" t="s">
        <v>123</v>
      </c>
      <c r="C90" s="59">
        <v>1</v>
      </c>
      <c r="D90" s="59"/>
    </row>
    <row r="91" s="45" customFormat="1" customHeight="1" spans="1:4">
      <c r="A91" s="54">
        <v>212</v>
      </c>
      <c r="B91" s="55" t="s">
        <v>124</v>
      </c>
      <c r="C91" s="56">
        <f>SUM(C92:C95)</f>
        <v>23282</v>
      </c>
      <c r="D91" s="56"/>
    </row>
    <row r="92" customHeight="1" spans="1:4">
      <c r="A92" s="57">
        <v>21201</v>
      </c>
      <c r="B92" s="58" t="s">
        <v>125</v>
      </c>
      <c r="C92" s="59">
        <v>3037</v>
      </c>
      <c r="D92" s="59"/>
    </row>
    <row r="93" customHeight="1" spans="1:4">
      <c r="A93" s="57">
        <v>21203</v>
      </c>
      <c r="B93" s="58" t="s">
        <v>126</v>
      </c>
      <c r="C93" s="59">
        <f>9450-1200</f>
        <v>8250</v>
      </c>
      <c r="D93" s="59"/>
    </row>
    <row r="94" customHeight="1" spans="1:4">
      <c r="A94" s="57">
        <v>21205</v>
      </c>
      <c r="B94" s="58" t="s">
        <v>127</v>
      </c>
      <c r="C94" s="59">
        <v>7479</v>
      </c>
      <c r="D94" s="59"/>
    </row>
    <row r="95" customHeight="1" spans="1:4">
      <c r="A95" s="57">
        <v>21299</v>
      </c>
      <c r="B95" s="58" t="s">
        <v>128</v>
      </c>
      <c r="C95" s="59">
        <v>4516</v>
      </c>
      <c r="D95" s="59"/>
    </row>
    <row r="96" s="45" customFormat="1" customHeight="1" spans="1:4">
      <c r="A96" s="54">
        <v>213</v>
      </c>
      <c r="B96" s="55" t="s">
        <v>129</v>
      </c>
      <c r="C96" s="56">
        <f>SUM(C97:C102)</f>
        <v>17200</v>
      </c>
      <c r="D96" s="56"/>
    </row>
    <row r="97" customHeight="1" spans="1:4">
      <c r="A97" s="57">
        <v>21301</v>
      </c>
      <c r="B97" s="58" t="s">
        <v>130</v>
      </c>
      <c r="C97" s="59">
        <v>6889</v>
      </c>
      <c r="D97" s="59"/>
    </row>
    <row r="98" customHeight="1" spans="1:4">
      <c r="A98" s="57">
        <v>21302</v>
      </c>
      <c r="B98" s="58" t="s">
        <v>131</v>
      </c>
      <c r="C98" s="59">
        <v>1044</v>
      </c>
      <c r="D98" s="59"/>
    </row>
    <row r="99" customHeight="1" spans="1:4">
      <c r="A99" s="57">
        <v>21303</v>
      </c>
      <c r="B99" s="58" t="s">
        <v>132</v>
      </c>
      <c r="C99" s="59">
        <f>3351-102</f>
        <v>3249</v>
      </c>
      <c r="D99" s="59"/>
    </row>
    <row r="100" customHeight="1" spans="1:4">
      <c r="A100" s="57">
        <v>21305</v>
      </c>
      <c r="B100" s="58" t="s">
        <v>133</v>
      </c>
      <c r="C100" s="59">
        <f>5538-2100</f>
        <v>3438</v>
      </c>
      <c r="D100" s="59"/>
    </row>
    <row r="101" customHeight="1" spans="1:4">
      <c r="A101" s="57">
        <v>21307</v>
      </c>
      <c r="B101" s="58" t="s">
        <v>134</v>
      </c>
      <c r="C101" s="59">
        <v>2573</v>
      </c>
      <c r="D101" s="59"/>
    </row>
    <row r="102" customHeight="1" spans="1:4">
      <c r="A102" s="57">
        <v>21308</v>
      </c>
      <c r="B102" s="58" t="s">
        <v>135</v>
      </c>
      <c r="C102" s="59">
        <v>7</v>
      </c>
      <c r="D102" s="59"/>
    </row>
    <row r="103" s="45" customFormat="1" customHeight="1" spans="1:4">
      <c r="A103" s="54">
        <v>214</v>
      </c>
      <c r="B103" s="55" t="s">
        <v>136</v>
      </c>
      <c r="C103" s="56">
        <f>C104</f>
        <v>3099</v>
      </c>
      <c r="D103" s="56"/>
    </row>
    <row r="104" customHeight="1" spans="1:4">
      <c r="A104" s="57">
        <v>21401</v>
      </c>
      <c r="B104" s="58" t="s">
        <v>137</v>
      </c>
      <c r="C104" s="59">
        <v>3099</v>
      </c>
      <c r="D104" s="59"/>
    </row>
    <row r="105" s="45" customFormat="1" customHeight="1" spans="1:4">
      <c r="A105" s="54">
        <v>215</v>
      </c>
      <c r="B105" s="55" t="s">
        <v>138</v>
      </c>
      <c r="C105" s="56">
        <f>SUM(C106:C108)</f>
        <v>1638</v>
      </c>
      <c r="D105" s="56"/>
    </row>
    <row r="106" customHeight="1" spans="1:4">
      <c r="A106" s="57">
        <v>21505</v>
      </c>
      <c r="B106" s="58" t="s">
        <v>139</v>
      </c>
      <c r="C106" s="59">
        <v>352</v>
      </c>
      <c r="D106" s="59"/>
    </row>
    <row r="107" customHeight="1" spans="1:4">
      <c r="A107" s="57">
        <v>21508</v>
      </c>
      <c r="B107" s="58" t="s">
        <v>140</v>
      </c>
      <c r="C107" s="59">
        <v>438</v>
      </c>
      <c r="D107" s="59"/>
    </row>
    <row r="108" customHeight="1" spans="1:4">
      <c r="A108" s="57">
        <v>21599</v>
      </c>
      <c r="B108" s="58" t="s">
        <v>141</v>
      </c>
      <c r="C108" s="59">
        <v>848</v>
      </c>
      <c r="D108" s="59"/>
    </row>
    <row r="109" s="45" customFormat="1" customHeight="1" spans="1:4">
      <c r="A109" s="54">
        <v>216</v>
      </c>
      <c r="B109" s="55" t="s">
        <v>142</v>
      </c>
      <c r="C109" s="56">
        <f>C110+C111+C112</f>
        <v>723</v>
      </c>
      <c r="D109" s="56"/>
    </row>
    <row r="110" customHeight="1" spans="1:4">
      <c r="A110" s="57">
        <v>21602</v>
      </c>
      <c r="B110" s="58" t="s">
        <v>143</v>
      </c>
      <c r="C110" s="59">
        <v>331</v>
      </c>
      <c r="D110" s="59"/>
    </row>
    <row r="111" customHeight="1" spans="1:4">
      <c r="A111" s="57">
        <v>21606</v>
      </c>
      <c r="B111" s="58" t="s">
        <v>144</v>
      </c>
      <c r="C111" s="59">
        <v>392</v>
      </c>
      <c r="D111" s="59"/>
    </row>
    <row r="112" customHeight="1" spans="1:4">
      <c r="A112" s="57">
        <v>21699</v>
      </c>
      <c r="B112" s="58" t="s">
        <v>145</v>
      </c>
      <c r="C112" s="59"/>
      <c r="D112" s="59"/>
    </row>
    <row r="113" s="45" customFormat="1" customHeight="1" spans="1:4">
      <c r="A113" s="54">
        <v>220</v>
      </c>
      <c r="B113" s="55" t="s">
        <v>146</v>
      </c>
      <c r="C113" s="56">
        <f>SUM(C114:C115)</f>
        <v>542</v>
      </c>
      <c r="D113" s="56"/>
    </row>
    <row r="114" customHeight="1" spans="1:4">
      <c r="A114" s="57">
        <v>22001</v>
      </c>
      <c r="B114" s="58" t="s">
        <v>147</v>
      </c>
      <c r="C114" s="59">
        <v>517</v>
      </c>
      <c r="D114" s="59"/>
    </row>
    <row r="115" customHeight="1" spans="1:4">
      <c r="A115" s="57">
        <v>22005</v>
      </c>
      <c r="B115" s="58" t="s">
        <v>148</v>
      </c>
      <c r="C115" s="59">
        <v>25</v>
      </c>
      <c r="D115" s="59"/>
    </row>
    <row r="116" s="45" customFormat="1" customHeight="1" spans="1:4">
      <c r="A116" s="54">
        <v>221</v>
      </c>
      <c r="B116" s="55" t="s">
        <v>149</v>
      </c>
      <c r="C116" s="56">
        <f>SUM(C117:C118)</f>
        <v>8893</v>
      </c>
      <c r="D116" s="56"/>
    </row>
    <row r="117" customHeight="1" spans="1:4">
      <c r="A117" s="57">
        <v>22101</v>
      </c>
      <c r="B117" s="58" t="s">
        <v>150</v>
      </c>
      <c r="C117" s="59">
        <v>6208</v>
      </c>
      <c r="D117" s="59"/>
    </row>
    <row r="118" customHeight="1" spans="1:4">
      <c r="A118" s="57">
        <v>22102</v>
      </c>
      <c r="B118" s="58" t="s">
        <v>151</v>
      </c>
      <c r="C118" s="59">
        <v>2685</v>
      </c>
      <c r="D118" s="59"/>
    </row>
    <row r="119" s="45" customFormat="1" customHeight="1" spans="1:4">
      <c r="A119" s="54">
        <v>222</v>
      </c>
      <c r="B119" s="55" t="s">
        <v>152</v>
      </c>
      <c r="C119" s="56">
        <f>C120</f>
        <v>264</v>
      </c>
      <c r="D119" s="56"/>
    </row>
    <row r="120" customHeight="1" spans="1:4">
      <c r="A120" s="57">
        <v>22201</v>
      </c>
      <c r="B120" s="58" t="s">
        <v>153</v>
      </c>
      <c r="C120" s="59">
        <v>264</v>
      </c>
      <c r="D120" s="59"/>
    </row>
    <row r="121" s="45" customFormat="1" customHeight="1" spans="1:4">
      <c r="A121" s="54">
        <v>224</v>
      </c>
      <c r="B121" s="55" t="s">
        <v>154</v>
      </c>
      <c r="C121" s="56">
        <f>SUM(C122:C126)</f>
        <v>3015</v>
      </c>
      <c r="D121" s="56"/>
    </row>
    <row r="122" customHeight="1" spans="1:4">
      <c r="A122" s="57">
        <v>22401</v>
      </c>
      <c r="B122" s="58" t="s">
        <v>155</v>
      </c>
      <c r="C122" s="59">
        <v>369</v>
      </c>
      <c r="D122" s="59"/>
    </row>
    <row r="123" customHeight="1" spans="1:4">
      <c r="A123" s="57">
        <v>22402</v>
      </c>
      <c r="B123" s="58" t="s">
        <v>156</v>
      </c>
      <c r="C123" s="59">
        <v>1107</v>
      </c>
      <c r="D123" s="59"/>
    </row>
    <row r="124" customHeight="1" spans="1:4">
      <c r="A124" s="57">
        <v>22405</v>
      </c>
      <c r="B124" s="58" t="s">
        <v>157</v>
      </c>
      <c r="C124" s="59">
        <v>4</v>
      </c>
      <c r="D124" s="59"/>
    </row>
    <row r="125" customHeight="1" spans="1:4">
      <c r="A125" s="57">
        <v>22406</v>
      </c>
      <c r="B125" s="58" t="s">
        <v>158</v>
      </c>
      <c r="C125" s="59">
        <v>1498</v>
      </c>
      <c r="D125" s="59"/>
    </row>
    <row r="126" customHeight="1" spans="1:4">
      <c r="A126" s="57">
        <v>22407</v>
      </c>
      <c r="B126" s="58" t="s">
        <v>159</v>
      </c>
      <c r="C126" s="59">
        <v>37</v>
      </c>
      <c r="D126" s="59"/>
    </row>
    <row r="127" s="45" customFormat="1" customHeight="1" spans="1:4">
      <c r="A127" s="54">
        <v>229</v>
      </c>
      <c r="B127" s="55" t="s">
        <v>160</v>
      </c>
      <c r="C127" s="56">
        <f>C128</f>
        <v>180</v>
      </c>
      <c r="D127" s="56"/>
    </row>
    <row r="128" customHeight="1" spans="1:4">
      <c r="A128" s="57">
        <v>22999</v>
      </c>
      <c r="B128" s="58" t="s">
        <v>160</v>
      </c>
      <c r="C128" s="59">
        <v>180</v>
      </c>
      <c r="D128" s="59"/>
    </row>
    <row r="129" s="45" customFormat="1" customHeight="1" spans="1:4">
      <c r="A129" s="54">
        <v>232</v>
      </c>
      <c r="B129" s="55" t="s">
        <v>161</v>
      </c>
      <c r="C129" s="56">
        <f>C130</f>
        <v>3004</v>
      </c>
      <c r="D129" s="56"/>
    </row>
    <row r="130" customHeight="1" spans="1:4">
      <c r="A130" s="57">
        <v>23203</v>
      </c>
      <c r="B130" s="58" t="s">
        <v>162</v>
      </c>
      <c r="C130" s="59">
        <v>3004</v>
      </c>
      <c r="D130" s="60"/>
    </row>
  </sheetData>
  <mergeCells count="2">
    <mergeCell ref="A1:B1"/>
    <mergeCell ref="A2:D2"/>
  </mergeCells>
  <pageMargins left="0.751388888888889" right="0.751388888888889" top="0.629861111111111" bottom="0.747916666666667" header="0.354166666666667" footer="0.5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  <pageSetUpPr fitToPage="1"/>
  </sheetPr>
  <dimension ref="A1:P29"/>
  <sheetViews>
    <sheetView tabSelected="1" zoomScale="85" zoomScaleNormal="85" workbookViewId="0">
      <selection activeCell="J15" sqref="J15"/>
    </sheetView>
  </sheetViews>
  <sheetFormatPr defaultColWidth="8.89166666666667" defaultRowHeight="25" customHeight="1"/>
  <cols>
    <col min="1" max="1" width="25" style="4" customWidth="1"/>
    <col min="2" max="2" width="10.6666666666667" style="5" customWidth="1"/>
    <col min="3" max="3" width="9.25" style="5" customWidth="1"/>
    <col min="4" max="4" width="11.3833333333333" style="5" customWidth="1"/>
    <col min="5" max="5" width="11.3833333333333" style="4" customWidth="1"/>
    <col min="6" max="7" width="10.3833333333333" style="4" customWidth="1"/>
    <col min="8" max="8" width="8.89166666666667" style="4"/>
    <col min="9" max="9" width="29.8916666666667" style="4" customWidth="1"/>
    <col min="10" max="11" width="9.63333333333333" style="6" customWidth="1"/>
    <col min="12" max="13" width="11.5" style="6" customWidth="1"/>
    <col min="14" max="15" width="10.5" style="4" customWidth="1"/>
    <col min="16" max="17" width="8.89166666666667" style="4"/>
    <col min="18" max="18" width="9.66666666666667" style="4"/>
    <col min="19" max="16384" width="8.89166666666667" style="4"/>
  </cols>
  <sheetData>
    <row r="1" ht="21" customHeight="1" spans="1:15">
      <c r="A1" s="7" t="s">
        <v>163</v>
      </c>
      <c r="B1" s="7"/>
      <c r="O1" s="8"/>
    </row>
    <row r="2" customHeight="1" spans="1:15">
      <c r="A2" s="9" t="s">
        <v>164</v>
      </c>
      <c r="B2" s="10"/>
      <c r="C2" s="10"/>
      <c r="D2" s="10"/>
      <c r="E2" s="9"/>
      <c r="F2" s="9"/>
      <c r="G2" s="9"/>
      <c r="H2" s="9"/>
      <c r="I2" s="9"/>
      <c r="J2" s="11"/>
      <c r="K2" s="11"/>
      <c r="L2" s="11"/>
      <c r="M2" s="11"/>
      <c r="N2" s="9"/>
      <c r="O2" s="12"/>
    </row>
    <row r="3" ht="20" customHeight="1" spans="1:15">
      <c r="A3" s="13" t="s">
        <v>165</v>
      </c>
      <c r="B3" s="13"/>
      <c r="C3" s="13"/>
      <c r="D3" s="13"/>
      <c r="E3" s="13"/>
      <c r="F3" s="13"/>
      <c r="G3" s="13"/>
      <c r="H3" s="13"/>
      <c r="I3" s="13"/>
      <c r="J3" s="14"/>
      <c r="K3" s="14"/>
      <c r="L3" s="14"/>
      <c r="M3" s="14"/>
      <c r="N3" s="13"/>
      <c r="O3" s="15"/>
    </row>
    <row r="4" s="1" customFormat="1" ht="21" customHeight="1" spans="1:15">
      <c r="A4" s="16" t="s">
        <v>166</v>
      </c>
      <c r="B4" s="17" t="s">
        <v>167</v>
      </c>
      <c r="C4" s="17" t="s">
        <v>168</v>
      </c>
      <c r="D4" s="17" t="s">
        <v>169</v>
      </c>
      <c r="E4" s="16" t="s">
        <v>7</v>
      </c>
      <c r="F4" s="16" t="s">
        <v>170</v>
      </c>
      <c r="G4" s="16"/>
      <c r="H4" s="16" t="s">
        <v>171</v>
      </c>
      <c r="I4" s="16" t="s">
        <v>172</v>
      </c>
      <c r="J4" s="18" t="s">
        <v>167</v>
      </c>
      <c r="K4" s="18" t="s">
        <v>168</v>
      </c>
      <c r="L4" s="18" t="s">
        <v>169</v>
      </c>
      <c r="M4" s="19" t="s">
        <v>7</v>
      </c>
      <c r="N4" s="16" t="s">
        <v>170</v>
      </c>
      <c r="O4" s="16"/>
    </row>
    <row r="5" s="1" customFormat="1" ht="30" customHeight="1" spans="1:15">
      <c r="A5" s="16"/>
      <c r="B5" s="20"/>
      <c r="C5" s="20"/>
      <c r="D5" s="17"/>
      <c r="E5" s="16"/>
      <c r="F5" s="17" t="s">
        <v>173</v>
      </c>
      <c r="G5" s="17" t="s">
        <v>174</v>
      </c>
      <c r="H5" s="16"/>
      <c r="I5" s="16"/>
      <c r="J5" s="21"/>
      <c r="K5" s="21"/>
      <c r="L5" s="18"/>
      <c r="M5" s="19"/>
      <c r="N5" s="17" t="s">
        <v>173</v>
      </c>
      <c r="O5" s="17" t="s">
        <v>174</v>
      </c>
    </row>
    <row r="6" s="2" customFormat="1" customHeight="1" spans="1:15">
      <c r="A6" s="22" t="s">
        <v>175</v>
      </c>
      <c r="B6" s="23">
        <f>B7+B14</f>
        <v>474.34</v>
      </c>
      <c r="C6" s="23">
        <f>C7+C14</f>
        <v>354.6</v>
      </c>
      <c r="D6" s="23">
        <f>D7+D14</f>
        <v>1391</v>
      </c>
      <c r="E6" s="23">
        <f>E7+E14</f>
        <v>2154.52</v>
      </c>
      <c r="F6" s="24">
        <f>E6-C6</f>
        <v>1799.92</v>
      </c>
      <c r="G6" s="25">
        <f>E6-B6</f>
        <v>1680.18</v>
      </c>
      <c r="H6" s="26">
        <v>206</v>
      </c>
      <c r="I6" s="27" t="s">
        <v>79</v>
      </c>
      <c r="J6" s="28"/>
      <c r="K6" s="28"/>
      <c r="L6" s="28"/>
      <c r="M6" s="28"/>
      <c r="N6" s="29"/>
      <c r="O6" s="30"/>
    </row>
    <row r="7" s="2" customFormat="1" customHeight="1" spans="1:15">
      <c r="A7" s="31" t="s">
        <v>176</v>
      </c>
      <c r="B7" s="32">
        <f>SUM(B8:B13)</f>
        <v>124.34</v>
      </c>
      <c r="C7" s="32">
        <f>SUM(C8:C13)</f>
        <v>0</v>
      </c>
      <c r="D7" s="32">
        <f>SUM(D8:D13)</f>
        <v>787</v>
      </c>
      <c r="E7" s="32">
        <f>SUM(E8:E13)</f>
        <v>1477.96</v>
      </c>
      <c r="F7" s="32">
        <f t="shared" ref="F6:F20" si="0">E7-C7</f>
        <v>1477.96</v>
      </c>
      <c r="G7" s="32">
        <f t="shared" ref="G6:G20" si="1">E7-B7</f>
        <v>1353.62</v>
      </c>
      <c r="H7" s="26">
        <v>207</v>
      </c>
      <c r="I7" s="27" t="s">
        <v>84</v>
      </c>
      <c r="J7" s="32">
        <f>J8</f>
        <v>2</v>
      </c>
      <c r="K7" s="32">
        <f>K8</f>
        <v>0</v>
      </c>
      <c r="L7" s="32">
        <f>L8</f>
        <v>0</v>
      </c>
      <c r="M7" s="32">
        <f>M8</f>
        <v>0</v>
      </c>
      <c r="N7" s="32">
        <f>M7-K7</f>
        <v>0</v>
      </c>
      <c r="O7" s="32">
        <f>M7-J7</f>
        <v>-2</v>
      </c>
    </row>
    <row r="8" s="2" customFormat="1" ht="29" customHeight="1" spans="1:15">
      <c r="A8" s="33" t="s">
        <v>177</v>
      </c>
      <c r="B8" s="32"/>
      <c r="C8" s="32"/>
      <c r="D8" s="32"/>
      <c r="E8" s="32"/>
      <c r="F8" s="32">
        <f t="shared" si="0"/>
        <v>0</v>
      </c>
      <c r="G8" s="32">
        <f t="shared" si="1"/>
        <v>0</v>
      </c>
      <c r="H8" s="34">
        <v>20707</v>
      </c>
      <c r="I8" s="34" t="s">
        <v>178</v>
      </c>
      <c r="J8" s="32">
        <v>2</v>
      </c>
      <c r="K8" s="32"/>
      <c r="L8" s="32"/>
      <c r="M8" s="32"/>
      <c r="N8" s="32">
        <f>M8-K8</f>
        <v>0</v>
      </c>
      <c r="O8" s="32">
        <f>M8-J8</f>
        <v>-2</v>
      </c>
    </row>
    <row r="9" s="2" customFormat="1" customHeight="1" spans="1:15">
      <c r="A9" s="33" t="s">
        <v>179</v>
      </c>
      <c r="B9" s="32"/>
      <c r="C9" s="32"/>
      <c r="D9" s="32"/>
      <c r="E9" s="32"/>
      <c r="F9" s="32">
        <f t="shared" si="0"/>
        <v>0</v>
      </c>
      <c r="G9" s="32">
        <f t="shared" si="1"/>
        <v>0</v>
      </c>
      <c r="H9" s="26">
        <v>211</v>
      </c>
      <c r="I9" s="27" t="s">
        <v>118</v>
      </c>
      <c r="J9" s="32"/>
      <c r="K9" s="32"/>
      <c r="L9" s="32"/>
      <c r="M9" s="32"/>
      <c r="N9" s="32"/>
      <c r="O9" s="32"/>
    </row>
    <row r="10" s="2" customFormat="1" customHeight="1" spans="1:15">
      <c r="A10" s="33" t="s">
        <v>180</v>
      </c>
      <c r="B10" s="32"/>
      <c r="C10" s="32"/>
      <c r="D10" s="32"/>
      <c r="E10" s="32"/>
      <c r="F10" s="32">
        <f t="shared" si="0"/>
        <v>0</v>
      </c>
      <c r="G10" s="32">
        <f t="shared" si="1"/>
        <v>0</v>
      </c>
      <c r="H10" s="26">
        <v>212</v>
      </c>
      <c r="I10" s="27" t="s">
        <v>124</v>
      </c>
      <c r="J10" s="32">
        <f>SUM(J11:J14)</f>
        <v>7710</v>
      </c>
      <c r="K10" s="32">
        <f>SUM(K11:K14)</f>
        <v>8591.6188</v>
      </c>
      <c r="L10" s="32">
        <f>SUM(L11:L14)</f>
        <v>4659</v>
      </c>
      <c r="M10" s="32">
        <f>SUM(M11:M14)</f>
        <v>5650</v>
      </c>
      <c r="N10" s="32">
        <f>M10-K10</f>
        <v>-2941.6188</v>
      </c>
      <c r="O10" s="32">
        <f>M10-J10</f>
        <v>-2060</v>
      </c>
    </row>
    <row r="11" s="2" customFormat="1" customHeight="1" spans="1:15">
      <c r="A11" s="33" t="s">
        <v>181</v>
      </c>
      <c r="B11" s="32">
        <v>64.34</v>
      </c>
      <c r="C11" s="32"/>
      <c r="D11" s="32">
        <v>749</v>
      </c>
      <c r="E11" s="32">
        <v>1433.07</v>
      </c>
      <c r="F11" s="32">
        <f t="shared" si="0"/>
        <v>1433.07</v>
      </c>
      <c r="G11" s="32">
        <f t="shared" si="1"/>
        <v>1368.73</v>
      </c>
      <c r="H11" s="34">
        <v>21208</v>
      </c>
      <c r="I11" s="34" t="s">
        <v>182</v>
      </c>
      <c r="J11" s="32">
        <v>6710</v>
      </c>
      <c r="K11" s="32">
        <v>89.7787999999996</v>
      </c>
      <c r="L11" s="32">
        <v>31</v>
      </c>
      <c r="M11" s="32">
        <v>31</v>
      </c>
      <c r="N11" s="32">
        <f t="shared" ref="N11:N29" si="2">M11-K11</f>
        <v>-58.7787999999996</v>
      </c>
      <c r="O11" s="32">
        <f t="shared" ref="O11:O29" si="3">M11-J11</f>
        <v>-6679</v>
      </c>
    </row>
    <row r="12" s="2" customFormat="1" customHeight="1" spans="1:15">
      <c r="A12" s="33" t="s">
        <v>183</v>
      </c>
      <c r="B12" s="32">
        <v>60</v>
      </c>
      <c r="C12" s="32"/>
      <c r="D12" s="32">
        <v>38</v>
      </c>
      <c r="E12" s="32">
        <v>44.89</v>
      </c>
      <c r="F12" s="32">
        <f t="shared" si="0"/>
        <v>44.89</v>
      </c>
      <c r="G12" s="32">
        <f t="shared" si="1"/>
        <v>-15.11</v>
      </c>
      <c r="H12" s="34">
        <v>21213</v>
      </c>
      <c r="I12" s="2" t="s">
        <v>184</v>
      </c>
      <c r="J12" s="32"/>
      <c r="K12" s="32">
        <v>63.84</v>
      </c>
      <c r="L12" s="32">
        <v>496</v>
      </c>
      <c r="M12" s="32">
        <v>1180</v>
      </c>
      <c r="N12" s="32">
        <f t="shared" si="2"/>
        <v>1116.16</v>
      </c>
      <c r="O12" s="32">
        <f t="shared" si="3"/>
        <v>1180</v>
      </c>
    </row>
    <row r="13" s="2" customFormat="1" customHeight="1" spans="1:15">
      <c r="A13" s="33" t="s">
        <v>185</v>
      </c>
      <c r="B13" s="32"/>
      <c r="C13" s="32"/>
      <c r="D13" s="32"/>
      <c r="E13" s="32"/>
      <c r="F13" s="32">
        <f t="shared" si="0"/>
        <v>0</v>
      </c>
      <c r="G13" s="32">
        <f t="shared" si="1"/>
        <v>0</v>
      </c>
      <c r="H13" s="34">
        <v>21214</v>
      </c>
      <c r="I13" s="34" t="s">
        <v>186</v>
      </c>
      <c r="J13" s="32"/>
      <c r="K13" s="32">
        <v>119</v>
      </c>
      <c r="L13" s="32">
        <v>38</v>
      </c>
      <c r="M13" s="32">
        <v>45</v>
      </c>
      <c r="N13" s="32">
        <f t="shared" si="2"/>
        <v>-74</v>
      </c>
      <c r="O13" s="32">
        <f t="shared" si="3"/>
        <v>45</v>
      </c>
    </row>
    <row r="14" s="2" customFormat="1" customHeight="1" spans="1:15">
      <c r="A14" s="31" t="s">
        <v>187</v>
      </c>
      <c r="B14" s="32">
        <v>350</v>
      </c>
      <c r="C14" s="32">
        <v>354.6</v>
      </c>
      <c r="D14" s="32">
        <v>604</v>
      </c>
      <c r="E14" s="32">
        <v>676.56</v>
      </c>
      <c r="F14" s="32">
        <f t="shared" si="0"/>
        <v>321.96</v>
      </c>
      <c r="G14" s="32">
        <f t="shared" si="1"/>
        <v>326.56</v>
      </c>
      <c r="H14" s="34">
        <v>21298</v>
      </c>
      <c r="I14" s="34" t="s">
        <v>188</v>
      </c>
      <c r="J14" s="32">
        <v>1000</v>
      </c>
      <c r="K14" s="32">
        <v>8319</v>
      </c>
      <c r="L14" s="32">
        <v>4094</v>
      </c>
      <c r="M14" s="32">
        <v>4394</v>
      </c>
      <c r="N14" s="32">
        <f t="shared" si="2"/>
        <v>-3925</v>
      </c>
      <c r="O14" s="32">
        <f t="shared" si="3"/>
        <v>3394</v>
      </c>
    </row>
    <row r="15" s="2" customFormat="1" customHeight="1" spans="1:15">
      <c r="A15" s="22" t="s">
        <v>189</v>
      </c>
      <c r="B15" s="32"/>
      <c r="C15" s="32"/>
      <c r="D15" s="32"/>
      <c r="E15" s="32"/>
      <c r="F15" s="24">
        <f t="shared" si="0"/>
        <v>0</v>
      </c>
      <c r="G15" s="25">
        <f t="shared" si="1"/>
        <v>0</v>
      </c>
      <c r="H15" s="26">
        <v>213</v>
      </c>
      <c r="I15" s="27" t="s">
        <v>129</v>
      </c>
      <c r="J15" s="32">
        <f>J16+J17</f>
        <v>9</v>
      </c>
      <c r="K15" s="32">
        <f>K16+K17</f>
        <v>18.36</v>
      </c>
      <c r="L15" s="32">
        <f>L16+L17</f>
        <v>6</v>
      </c>
      <c r="M15" s="32">
        <f>M16+M17</f>
        <v>6</v>
      </c>
      <c r="N15" s="32">
        <f t="shared" si="2"/>
        <v>-12.36</v>
      </c>
      <c r="O15" s="32">
        <f t="shared" si="3"/>
        <v>-3</v>
      </c>
    </row>
    <row r="16" s="2" customFormat="1" customHeight="1" spans="1:15">
      <c r="A16" s="22" t="s">
        <v>190</v>
      </c>
      <c r="B16" s="23">
        <f>B17+B18</f>
        <v>126404.4</v>
      </c>
      <c r="C16" s="23">
        <f>C17+C18</f>
        <v>52.63</v>
      </c>
      <c r="D16" s="23">
        <f>D17+D18</f>
        <v>36574</v>
      </c>
      <c r="E16" s="23">
        <f>E17+E18</f>
        <v>43448</v>
      </c>
      <c r="F16" s="24">
        <f t="shared" si="0"/>
        <v>43395.37</v>
      </c>
      <c r="G16" s="25">
        <f t="shared" si="1"/>
        <v>-82956.4</v>
      </c>
      <c r="H16" s="34">
        <v>21366</v>
      </c>
      <c r="I16" s="34" t="s">
        <v>191</v>
      </c>
      <c r="J16" s="32"/>
      <c r="K16" s="32"/>
      <c r="L16" s="32"/>
      <c r="M16" s="32"/>
      <c r="N16" s="32">
        <f t="shared" si="2"/>
        <v>0</v>
      </c>
      <c r="O16" s="32">
        <f t="shared" si="3"/>
        <v>0</v>
      </c>
    </row>
    <row r="17" s="2" customFormat="1" customHeight="1" spans="1:16">
      <c r="A17" s="33" t="s">
        <v>192</v>
      </c>
      <c r="B17" s="32">
        <v>15804.4</v>
      </c>
      <c r="C17" s="32">
        <v>52.63</v>
      </c>
      <c r="D17" s="32">
        <v>8874</v>
      </c>
      <c r="E17" s="32">
        <f>10374-726</f>
        <v>9648</v>
      </c>
      <c r="F17" s="32">
        <f t="shared" si="0"/>
        <v>9595.37</v>
      </c>
      <c r="G17" s="32">
        <f t="shared" si="1"/>
        <v>-6156.4</v>
      </c>
      <c r="H17" s="34">
        <v>21372</v>
      </c>
      <c r="I17" s="34" t="s">
        <v>193</v>
      </c>
      <c r="J17" s="32">
        <v>9</v>
      </c>
      <c r="K17" s="32">
        <f>9.18*2</f>
        <v>18.36</v>
      </c>
      <c r="L17" s="32">
        <v>6</v>
      </c>
      <c r="M17" s="32">
        <v>6</v>
      </c>
      <c r="N17" s="32">
        <f t="shared" si="2"/>
        <v>-12.36</v>
      </c>
      <c r="O17" s="32">
        <f t="shared" si="3"/>
        <v>-3</v>
      </c>
    </row>
    <row r="18" s="2" customFormat="1" customHeight="1" spans="1:16">
      <c r="A18" s="33" t="s">
        <v>194</v>
      </c>
      <c r="B18" s="32">
        <v>110600</v>
      </c>
      <c r="C18" s="32"/>
      <c r="D18" s="32">
        <v>27700</v>
      </c>
      <c r="E18" s="32">
        <v>33800</v>
      </c>
      <c r="F18" s="32">
        <f t="shared" si="0"/>
        <v>33800</v>
      </c>
      <c r="G18" s="32">
        <f t="shared" si="1"/>
        <v>-76800</v>
      </c>
      <c r="H18" s="26">
        <v>214</v>
      </c>
      <c r="I18" s="27" t="s">
        <v>136</v>
      </c>
      <c r="J18" s="32"/>
      <c r="K18" s="32"/>
      <c r="L18" s="32"/>
      <c r="M18" s="32"/>
      <c r="N18" s="32">
        <f t="shared" si="2"/>
        <v>0</v>
      </c>
      <c r="O18" s="32">
        <f t="shared" si="3"/>
        <v>0</v>
      </c>
    </row>
    <row r="19" s="2" customFormat="1" customHeight="1" spans="1:16">
      <c r="A19" s="31" t="s">
        <v>195</v>
      </c>
      <c r="B19" s="32">
        <v>4120</v>
      </c>
      <c r="C19" s="32">
        <v>10149</v>
      </c>
      <c r="D19" s="32">
        <v>10020</v>
      </c>
      <c r="E19" s="32">
        <v>10020</v>
      </c>
      <c r="F19" s="32">
        <f t="shared" si="0"/>
        <v>-129</v>
      </c>
      <c r="G19" s="32">
        <f t="shared" si="1"/>
        <v>5900</v>
      </c>
      <c r="H19" s="26">
        <v>215</v>
      </c>
      <c r="I19" s="27" t="s">
        <v>138</v>
      </c>
      <c r="J19" s="32">
        <f>J20</f>
        <v>6</v>
      </c>
      <c r="K19" s="32">
        <f>K20</f>
        <v>0.045</v>
      </c>
      <c r="L19" s="32">
        <f>L20</f>
        <v>17</v>
      </c>
      <c r="M19" s="32">
        <f>M20</f>
        <v>23</v>
      </c>
      <c r="N19" s="32">
        <f t="shared" si="2"/>
        <v>22.955</v>
      </c>
      <c r="O19" s="32">
        <f t="shared" si="3"/>
        <v>17</v>
      </c>
    </row>
    <row r="20" s="2" customFormat="1" customHeight="1" spans="1:16">
      <c r="A20" s="31" t="s">
        <v>196</v>
      </c>
      <c r="B20" s="32">
        <v>5286</v>
      </c>
      <c r="C20" s="32"/>
      <c r="D20" s="32"/>
      <c r="E20" s="32">
        <f>M26+M27-E14</f>
        <v>8626.44</v>
      </c>
      <c r="F20" s="32">
        <f t="shared" si="0"/>
        <v>8626.44</v>
      </c>
      <c r="G20" s="32">
        <f t="shared" si="1"/>
        <v>3340.44</v>
      </c>
      <c r="H20" s="34">
        <v>21598</v>
      </c>
      <c r="I20" s="34" t="s">
        <v>188</v>
      </c>
      <c r="J20" s="32">
        <v>6</v>
      </c>
      <c r="K20" s="32">
        <v>0.045</v>
      </c>
      <c r="L20" s="32">
        <v>17</v>
      </c>
      <c r="M20" s="32">
        <v>23</v>
      </c>
      <c r="N20" s="32">
        <f t="shared" si="2"/>
        <v>22.955</v>
      </c>
      <c r="O20" s="32">
        <f t="shared" si="3"/>
        <v>17</v>
      </c>
    </row>
    <row r="21" s="2" customFormat="1" customHeight="1" spans="1:16">
      <c r="A21" s="35"/>
      <c r="B21" s="36"/>
      <c r="C21" s="36"/>
      <c r="D21" s="36"/>
      <c r="E21" s="32"/>
      <c r="F21" s="32"/>
      <c r="G21" s="32"/>
      <c r="H21" s="26">
        <v>217</v>
      </c>
      <c r="I21" s="27" t="s">
        <v>197</v>
      </c>
      <c r="J21" s="32"/>
      <c r="K21" s="32"/>
      <c r="L21" s="32"/>
      <c r="M21" s="32"/>
      <c r="N21" s="32">
        <f t="shared" si="2"/>
        <v>0</v>
      </c>
      <c r="O21" s="32">
        <f t="shared" si="3"/>
        <v>0</v>
      </c>
    </row>
    <row r="22" s="2" customFormat="1" customHeight="1" spans="1:16">
      <c r="A22" s="37"/>
      <c r="B22" s="32"/>
      <c r="C22" s="32"/>
      <c r="D22" s="32"/>
      <c r="E22" s="32"/>
      <c r="F22" s="38"/>
      <c r="G22" s="39"/>
      <c r="H22" s="26">
        <v>229</v>
      </c>
      <c r="I22" s="27" t="s">
        <v>160</v>
      </c>
      <c r="J22" s="32">
        <f>J23+J24</f>
        <v>112773</v>
      </c>
      <c r="K22" s="32">
        <f>K23+K24</f>
        <v>1591.765</v>
      </c>
      <c r="L22" s="32">
        <f>L23+L24</f>
        <v>31805</v>
      </c>
      <c r="M22" s="32">
        <f>M23+M24</f>
        <v>34540</v>
      </c>
      <c r="N22" s="32">
        <f t="shared" si="2"/>
        <v>32948.235</v>
      </c>
      <c r="O22" s="32">
        <f t="shared" si="3"/>
        <v>-78233</v>
      </c>
    </row>
    <row r="23" s="2" customFormat="1" ht="30" customHeight="1" spans="1:16">
      <c r="A23" s="37"/>
      <c r="B23" s="40"/>
      <c r="C23" s="40"/>
      <c r="D23" s="40"/>
      <c r="E23" s="40"/>
      <c r="F23" s="38"/>
      <c r="G23" s="39"/>
      <c r="H23" s="34">
        <v>22904</v>
      </c>
      <c r="I23" s="34" t="s">
        <v>198</v>
      </c>
      <c r="J23" s="32">
        <v>112532</v>
      </c>
      <c r="K23" s="32"/>
      <c r="L23" s="32">
        <v>31233</v>
      </c>
      <c r="M23" s="32">
        <f>29965+4000</f>
        <v>33965</v>
      </c>
      <c r="N23" s="32">
        <f t="shared" si="2"/>
        <v>33965</v>
      </c>
      <c r="O23" s="32">
        <f t="shared" si="3"/>
        <v>-78567</v>
      </c>
    </row>
    <row r="24" s="2" customFormat="1" customHeight="1" spans="1:16">
      <c r="A24" s="37"/>
      <c r="B24" s="40"/>
      <c r="C24" s="41"/>
      <c r="D24" s="40"/>
      <c r="E24" s="40"/>
      <c r="F24" s="38"/>
      <c r="G24" s="39"/>
      <c r="H24" s="34">
        <v>22960</v>
      </c>
      <c r="I24" s="34" t="s">
        <v>199</v>
      </c>
      <c r="J24" s="32">
        <v>241</v>
      </c>
      <c r="K24" s="32">
        <f>43.45+1548.315</f>
        <v>1591.765</v>
      </c>
      <c r="L24" s="32">
        <v>572</v>
      </c>
      <c r="M24" s="32">
        <v>575</v>
      </c>
      <c r="N24" s="32">
        <f t="shared" si="2"/>
        <v>-1016.765</v>
      </c>
      <c r="O24" s="32">
        <f t="shared" si="3"/>
        <v>334</v>
      </c>
    </row>
    <row r="25" s="2" customFormat="1" customHeight="1" spans="1:16">
      <c r="A25" s="37"/>
      <c r="B25" s="40"/>
      <c r="C25" s="41"/>
      <c r="D25" s="40"/>
      <c r="E25" s="40"/>
      <c r="F25" s="38"/>
      <c r="G25" s="39"/>
      <c r="H25" s="26">
        <v>232</v>
      </c>
      <c r="I25" s="42" t="s">
        <v>161</v>
      </c>
      <c r="J25" s="32">
        <f>J26</f>
        <v>5501</v>
      </c>
      <c r="K25" s="32">
        <f>K26</f>
        <v>354.6</v>
      </c>
      <c r="L25" s="32">
        <f>L26</f>
        <v>3795</v>
      </c>
      <c r="M25" s="32">
        <f>M26</f>
        <v>9185</v>
      </c>
      <c r="N25" s="32">
        <f t="shared" si="2"/>
        <v>8830.4</v>
      </c>
      <c r="O25" s="32">
        <f t="shared" si="3"/>
        <v>3684</v>
      </c>
    </row>
    <row r="26" s="2" customFormat="1" customHeight="1" spans="1:16">
      <c r="A26" s="37"/>
      <c r="B26" s="40"/>
      <c r="C26" s="41"/>
      <c r="D26" s="40"/>
      <c r="E26" s="40"/>
      <c r="F26" s="38"/>
      <c r="G26" s="39"/>
      <c r="H26" s="34">
        <v>23204</v>
      </c>
      <c r="I26" s="34" t="s">
        <v>162</v>
      </c>
      <c r="J26" s="32">
        <v>5501</v>
      </c>
      <c r="K26" s="32">
        <v>354.6</v>
      </c>
      <c r="L26" s="32">
        <v>3795</v>
      </c>
      <c r="M26" s="32">
        <v>9185</v>
      </c>
      <c r="N26" s="32">
        <f t="shared" si="2"/>
        <v>8830.4</v>
      </c>
      <c r="O26" s="32">
        <f t="shared" si="3"/>
        <v>3684</v>
      </c>
    </row>
    <row r="27" s="3" customFormat="1" customHeight="1" spans="1:16">
      <c r="A27" s="37"/>
      <c r="B27" s="40"/>
      <c r="C27" s="40"/>
      <c r="D27" s="40"/>
      <c r="E27" s="40"/>
      <c r="F27" s="38"/>
      <c r="G27" s="39"/>
      <c r="H27" s="26">
        <v>233</v>
      </c>
      <c r="I27" s="42" t="s">
        <v>200</v>
      </c>
      <c r="J27" s="32">
        <v>135</v>
      </c>
      <c r="K27" s="32"/>
      <c r="L27" s="32"/>
      <c r="M27" s="32">
        <v>118</v>
      </c>
      <c r="N27" s="32">
        <f t="shared" si="2"/>
        <v>118</v>
      </c>
      <c r="O27" s="32">
        <f t="shared" si="3"/>
        <v>-17</v>
      </c>
      <c r="P27" s="2"/>
    </row>
    <row r="28" customHeight="1" spans="1:16">
      <c r="A28" s="37"/>
      <c r="B28" s="40"/>
      <c r="C28" s="40"/>
      <c r="D28" s="40"/>
      <c r="E28" s="40"/>
      <c r="F28" s="38"/>
      <c r="G28" s="39"/>
      <c r="H28" s="26"/>
      <c r="I28" s="42"/>
      <c r="J28" s="32"/>
      <c r="K28" s="32"/>
      <c r="L28" s="32"/>
      <c r="M28" s="32"/>
      <c r="N28" s="32"/>
      <c r="O28" s="32"/>
      <c r="P28" s="2"/>
    </row>
    <row r="29" ht="19" customHeight="1" spans="1:16">
      <c r="A29" s="43" t="s">
        <v>201</v>
      </c>
      <c r="B29" s="44">
        <f t="shared" ref="B29:G29" si="4">B6+B15+B16+B19+B20</f>
        <v>136284.74</v>
      </c>
      <c r="C29" s="44">
        <f t="shared" si="4"/>
        <v>10556.23</v>
      </c>
      <c r="D29" s="44">
        <f t="shared" si="4"/>
        <v>47985</v>
      </c>
      <c r="E29" s="44">
        <f t="shared" si="4"/>
        <v>64248.96</v>
      </c>
      <c r="F29" s="44">
        <f t="shared" si="4"/>
        <v>53692.73</v>
      </c>
      <c r="G29" s="44">
        <f t="shared" si="4"/>
        <v>-72035.78</v>
      </c>
      <c r="H29" s="44"/>
      <c r="I29" s="44" t="s">
        <v>32</v>
      </c>
      <c r="J29" s="44">
        <f>SUM(J6,J9,J10,J15,J18,J19,J21,J22,J25,J27,J7)</f>
        <v>126136</v>
      </c>
      <c r="K29" s="44">
        <f>SUM(K6,K9,K10,K15,K18,K19,K21,K22,K25,K27,K7)</f>
        <v>10556.3888</v>
      </c>
      <c r="L29" s="44">
        <f>SUM(L6,L9,L10,L15,L18,L19,L21,L22,L25,L27,L7,L28)</f>
        <v>40282</v>
      </c>
      <c r="M29" s="44">
        <f>SUM(M6,M9,M10,M15,M18,M19,M21,M22,M25,M27,M7,M28)</f>
        <v>49522</v>
      </c>
      <c r="N29" s="44">
        <f t="shared" si="2"/>
        <v>38965.6112</v>
      </c>
      <c r="O29" s="44">
        <f t="shared" si="3"/>
        <v>-76614</v>
      </c>
    </row>
  </sheetData>
  <mergeCells count="16">
    <mergeCell ref="A1:B1"/>
    <mergeCell ref="A2:O2"/>
    <mergeCell ref="A3:O3"/>
    <mergeCell ref="F4:G4"/>
    <mergeCell ref="N4:O4"/>
    <mergeCell ref="A4:A5"/>
    <mergeCell ref="B4:B5"/>
    <mergeCell ref="C4:C5"/>
    <mergeCell ref="D4:D5"/>
    <mergeCell ref="E4:E5"/>
    <mergeCell ref="H4:H5"/>
    <mergeCell ref="I4:I5"/>
    <mergeCell ref="J4:J5"/>
    <mergeCell ref="K4:K5"/>
    <mergeCell ref="L4:L5"/>
    <mergeCell ref="M4:M5"/>
  </mergeCells>
  <pageMargins left="0.751388888888889" right="0.751388888888889" top="0.60625" bottom="0.60625" header="0.5" footer="0.5"/>
  <pageSetup paperSize="9" scale="6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功能分类大类</vt:lpstr>
      <vt:lpstr>功能科目明细</vt:lpstr>
      <vt:lpstr>政府性基金收支调整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哎呦</cp:lastModifiedBy>
  <dcterms:created xsi:type="dcterms:W3CDTF">2024-12-19T01:01:00Z</dcterms:created>
  <dcterms:modified xsi:type="dcterms:W3CDTF">2026-05-13T02:23:37Z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D9E218C5EBEC417FACB53E6858096646_11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